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730" windowHeight="11760" activeTab="69"/>
  </bookViews>
  <sheets>
    <sheet name="Index" sheetId="1" r:id="rId1"/>
    <sheet name="St.1 " sheetId="2" r:id="rId2"/>
    <sheet name="St.1a" sheetId="3" r:id="rId3"/>
    <sheet name="St.1b" sheetId="4" r:id="rId4"/>
    <sheet name="St.2" sheetId="5" r:id="rId5"/>
    <sheet name="St2a" sheetId="6" r:id="rId6"/>
    <sheet name="St.3" sheetId="7" r:id="rId7"/>
    <sheet name="St.4" sheetId="8" r:id="rId8"/>
    <sheet name="St.4a" sheetId="9" r:id="rId9"/>
    <sheet name="St.4b" sheetId="10" r:id="rId10"/>
    <sheet name="St.05-2010-11" sheetId="11" r:id="rId11"/>
    <sheet name="St.05-2011-12" sheetId="12" r:id="rId12"/>
    <sheet name="St.05-2012-13" sheetId="13" r:id="rId13"/>
    <sheet name="St.05-2013-14" sheetId="14" r:id="rId14"/>
    <sheet name="St.05-2014-15" sheetId="15" r:id="rId15"/>
    <sheet name="St.05-2015-16" sheetId="16" r:id="rId16"/>
    <sheet name="St.05-2016-17" sheetId="17" r:id="rId17"/>
    <sheet name="St.05-2017-18" sheetId="18" r:id="rId18"/>
    <sheet name="St.6-2010-11" sheetId="19" r:id="rId19"/>
    <sheet name="St.6-2011-12" sheetId="20" r:id="rId20"/>
    <sheet name="St.6-12-13" sheetId="21" r:id="rId21"/>
    <sheet name="St.6-13-14" sheetId="22" r:id="rId22"/>
    <sheet name="St.6-14-15" sheetId="23" r:id="rId23"/>
    <sheet name="St.6-15-16" sheetId="24" r:id="rId24"/>
    <sheet name="St.6-16-17" sheetId="25" r:id="rId25"/>
    <sheet name="St.6-17-18" sheetId="26" r:id="rId26"/>
    <sheet name="6a-2010-11" sheetId="27" r:id="rId27"/>
    <sheet name="6a-2011-12" sheetId="28" r:id="rId28"/>
    <sheet name="6a-2012-13" sheetId="29" r:id="rId29"/>
    <sheet name="6a-2013-14" sheetId="30" r:id="rId30"/>
    <sheet name="6a-2014-15" sheetId="31" r:id="rId31"/>
    <sheet name="6a-2015-16" sheetId="32" r:id="rId32"/>
    <sheet name="6a-2016-17" sheetId="33" r:id="rId33"/>
    <sheet name="6a-2017-18" sheetId="34" r:id="rId34"/>
    <sheet name="St.7" sheetId="35" r:id="rId35"/>
    <sheet name="St.08" sheetId="36" r:id="rId36"/>
    <sheet name="St.09" sheetId="37" r:id="rId37"/>
    <sheet name="St.10" sheetId="38" r:id="rId38"/>
    <sheet name="St.11" sheetId="39" r:id="rId39"/>
    <sheet name="St. (11a)" sheetId="40" r:id="rId40"/>
    <sheet name="St. 11(b)" sheetId="41" r:id="rId41"/>
    <sheet name="St. 11(c)" sheetId="42" r:id="rId42"/>
    <sheet name="St. 12" sheetId="43" r:id="rId43"/>
    <sheet name="St.13" sheetId="44" r:id="rId44"/>
    <sheet name="St.14" sheetId="45" r:id="rId45"/>
    <sheet name="St.15" sheetId="46" r:id="rId46"/>
    <sheet name="St.16" sheetId="47" r:id="rId47"/>
    <sheet name="St.17" sheetId="48" r:id="rId48"/>
    <sheet name="St.18" sheetId="49" r:id="rId49"/>
    <sheet name="St.19" sheetId="50" r:id="rId50"/>
    <sheet name="St.20" sheetId="51" r:id="rId51"/>
    <sheet name="St.21" sheetId="52" r:id="rId52"/>
    <sheet name="St.22" sheetId="53" r:id="rId53"/>
    <sheet name="St.23" sheetId="54" r:id="rId54"/>
    <sheet name="St.24" sheetId="55" r:id="rId55"/>
    <sheet name="st25-2010-11" sheetId="56" r:id="rId56"/>
    <sheet name="st25-2011-12" sheetId="57" r:id="rId57"/>
    <sheet name="st25-2012-13" sheetId="58" r:id="rId58"/>
    <sheet name="st25-2013-14" sheetId="59" r:id="rId59"/>
    <sheet name="st25-2014-15" sheetId="60" r:id="rId60"/>
    <sheet name="st25-2015-16" sheetId="61" r:id="rId61"/>
    <sheet name="st25-2016-17" sheetId="62" r:id="rId62"/>
    <sheet name="st25-2017-18" sheetId="63" r:id="rId63"/>
    <sheet name="St.26" sheetId="64" r:id="rId64"/>
    <sheet name="St.27" sheetId="65" r:id="rId65"/>
    <sheet name="St.28" sheetId="66" r:id="rId66"/>
    <sheet name="St29" sheetId="67" r:id="rId67"/>
    <sheet name="30a" sheetId="68" r:id="rId68"/>
    <sheet name="30b" sheetId="69" r:id="rId69"/>
    <sheet name="30c" sheetId="70" r:id="rId70"/>
    <sheet name="Sheet1" sheetId="71" r:id="rId71"/>
  </sheets>
  <definedNames>
    <definedName name="_xlnm.Print_Area" localSheetId="0">'Index'!$A$1:$D$42</definedName>
    <definedName name="_xlnm.Print_Area" localSheetId="39">'St. (11a)'!$A$1:$Q$70</definedName>
    <definedName name="_xlnm.Print_Area" localSheetId="40">'St. 11(b)'!$A$1:$Q$70</definedName>
    <definedName name="_xlnm.Print_Area" localSheetId="41">'St. 11(c)'!$A$1:$Q$70</definedName>
    <definedName name="_xlnm.Print_Area" localSheetId="14">'St.05-2014-15'!$A$1:$F$234</definedName>
    <definedName name="_xlnm.Print_Area" localSheetId="35">'St.08'!$A$1:$S$22</definedName>
    <definedName name="_xlnm.Print_Area" localSheetId="36">'St.09'!$A$1:$J$51</definedName>
    <definedName name="_xlnm.Print_Area" localSheetId="1">'St.1 '!$A$1:$P$50</definedName>
    <definedName name="_xlnm.Print_Area" localSheetId="38">'St.11'!$A$1:$K$55</definedName>
    <definedName name="_xlnm.Print_Area" localSheetId="46">'St.16'!$A$1:$J$65</definedName>
    <definedName name="_xlnm.Print_Area" localSheetId="47">'St.17'!$A$1:$J$18</definedName>
    <definedName name="_xlnm.Print_Area" localSheetId="49">'St.19'!$A$1:$S$49</definedName>
    <definedName name="_xlnm.Print_Area" localSheetId="2">'St.1a'!$A$1:$Q$35</definedName>
    <definedName name="_xlnm.Print_Area" localSheetId="4">'St.2'!$A$1:$Q$170</definedName>
    <definedName name="_xlnm.Print_Area" localSheetId="50">'St.20'!$A$1:$K$69</definedName>
    <definedName name="_xlnm.Print_Area" localSheetId="51">'St.21'!$A$1:$K$41</definedName>
    <definedName name="_xlnm.Print_Area" localSheetId="52">'St.22'!$A$1:$J$64</definedName>
    <definedName name="_xlnm.Print_Area" localSheetId="53">'St.23'!$A$1:$K$54</definedName>
    <definedName name="_xlnm.Print_Area" localSheetId="54">'St.24'!$A$1:$K$80</definedName>
    <definedName name="_xlnm.Print_Area" localSheetId="63">'St.26'!$A$1:$M$31</definedName>
    <definedName name="_xlnm.Print_Area" localSheetId="64">'St.27'!$A$1:$M$31</definedName>
    <definedName name="_xlnm.Print_Area" localSheetId="65">'St.28'!$A$1:$M$31</definedName>
    <definedName name="_xlnm.Print_Area" localSheetId="7">'St.4'!$A$1:$Q$77</definedName>
    <definedName name="_xlnm.Print_Area" localSheetId="8">'St.4a'!$A$1:$Q$20</definedName>
    <definedName name="_xlnm.Print_Area" localSheetId="9">'St.4b'!$A$2:$Q$57</definedName>
    <definedName name="_xlnm.Print_Area" localSheetId="55">'st25-2010-11'!$A$1:$O$62</definedName>
    <definedName name="_xlnm.Print_Area" localSheetId="60">'st25-2015-16'!$A$1:$O$65</definedName>
    <definedName name="_xlnm.Print_Area" localSheetId="62">'st25-2017-18'!$A$1:$O$65</definedName>
    <definedName name="_xlnm.Print_Area" localSheetId="66">'St29'!$A$1:$L$20</definedName>
    <definedName name="_xlnm.Print_Titles" localSheetId="68">'30b'!$15:$16</definedName>
    <definedName name="_xlnm.Print_Titles" localSheetId="0">'Index'!$1:$1</definedName>
    <definedName name="_xlnm.Print_Titles" localSheetId="39">'St. (11a)'!$A:$B,'St. (11a)'!$1:$4</definedName>
    <definedName name="_xlnm.Print_Titles" localSheetId="40">'St. 11(b)'!$A:$B,'St. 11(b)'!$1:$4</definedName>
    <definedName name="_xlnm.Print_Titles" localSheetId="41">'St. 11(c)'!$A:$B,'St. 11(c)'!$1:$4</definedName>
    <definedName name="_xlnm.Print_Titles" localSheetId="10">'St.05-2010-11'!$1:$5</definedName>
    <definedName name="_xlnm.Print_Titles" localSheetId="11">'St.05-2011-12'!$1:$5</definedName>
    <definedName name="_xlnm.Print_Titles" localSheetId="12">'St.05-2012-13'!$1:$5</definedName>
    <definedName name="_xlnm.Print_Titles" localSheetId="13">'St.05-2013-14'!$1:$5</definedName>
    <definedName name="_xlnm.Print_Titles" localSheetId="14">'St.05-2014-15'!$1:$5</definedName>
    <definedName name="_xlnm.Print_Titles" localSheetId="15">'St.05-2015-16'!$1:$5</definedName>
    <definedName name="_xlnm.Print_Titles" localSheetId="16">'St.05-2016-17'!$1:$5</definedName>
    <definedName name="_xlnm.Print_Titles" localSheetId="17">'St.05-2017-18'!$1:$5</definedName>
    <definedName name="_xlnm.Print_Titles" localSheetId="35">'St.08'!$A:$A</definedName>
    <definedName name="_xlnm.Print_Titles" localSheetId="1">'St.1 '!$A:$A,'St.1 '!$1:$3</definedName>
    <definedName name="_xlnm.Print_Titles" localSheetId="37">'St.10'!$A:$A</definedName>
    <definedName name="_xlnm.Print_Titles" localSheetId="38">'St.11'!$1:$3</definedName>
    <definedName name="_xlnm.Print_Titles" localSheetId="44">'St.14'!$A:$A,'St.14'!$1:$3</definedName>
    <definedName name="_xlnm.Print_Titles" localSheetId="46">'St.16'!$1:$2</definedName>
    <definedName name="_xlnm.Print_Titles" localSheetId="49">'St.19'!$A:$A</definedName>
    <definedName name="_xlnm.Print_Titles" localSheetId="2">'St.1a'!$A:$B,'St.1a'!$1:$3</definedName>
    <definedName name="_xlnm.Print_Titles" localSheetId="4">'St.2'!$A:$B,'St.2'!$1:$3</definedName>
    <definedName name="_xlnm.Print_Titles" localSheetId="50">'St.20'!$1:$3</definedName>
    <definedName name="_xlnm.Print_Titles" localSheetId="51">'St.21'!$1:$3</definedName>
    <definedName name="_xlnm.Print_Titles" localSheetId="52">'St.22'!$1:$3</definedName>
    <definedName name="_xlnm.Print_Titles" localSheetId="64">'St.27'!$2:$2</definedName>
    <definedName name="_xlnm.Print_Titles" localSheetId="65">'St.28'!$2:$2</definedName>
    <definedName name="_xlnm.Print_Titles" localSheetId="6">'St.3'!$A:$B,'St.3'!$1:$3</definedName>
    <definedName name="_xlnm.Print_Titles" localSheetId="7">'St.4'!$A:$B,'St.4'!$1:$3</definedName>
    <definedName name="_xlnm.Print_Titles" localSheetId="8">'St.4a'!$A:$B,'St.4a'!$1:$4</definedName>
    <definedName name="_xlnm.Print_Titles" localSheetId="9">'St.4b'!$A:$B,'St.4b'!$1:$4</definedName>
    <definedName name="_xlnm.Print_Titles" localSheetId="55">'st25-2010-11'!$5:$6</definedName>
    <definedName name="_xlnm.Print_Titles" localSheetId="56">'st25-2011-12'!$5:$6</definedName>
    <definedName name="_xlnm.Print_Titles" localSheetId="57">'st25-2012-13'!$5:$6</definedName>
    <definedName name="_xlnm.Print_Titles" localSheetId="58">'st25-2013-14'!$5:$6</definedName>
    <definedName name="_xlnm.Print_Titles" localSheetId="59">'st25-2014-15'!$5:$6</definedName>
    <definedName name="_xlnm.Print_Titles" localSheetId="60">'st25-2015-16'!$5:$6</definedName>
    <definedName name="_xlnm.Print_Titles" localSheetId="61">'st25-2016-17'!$5:$6</definedName>
    <definedName name="_xlnm.Print_Titles" localSheetId="62">'st25-2017-18'!$5:$6</definedName>
    <definedName name="_xlnm.Print_Titles" localSheetId="66">'St29'!$2:$2</definedName>
  </definedNames>
  <calcPr fullCalcOnLoad="1"/>
</workbook>
</file>

<file path=xl/sharedStrings.xml><?xml version="1.0" encoding="utf-8"?>
<sst xmlns="http://schemas.openxmlformats.org/spreadsheetml/2006/main" count="5737" uniqueCount="1708">
  <si>
    <t>208</t>
  </si>
  <si>
    <t>Group wise Police Force (No. of Employee) as on 31st March</t>
  </si>
  <si>
    <t>30c</t>
  </si>
  <si>
    <t>Expenditure – Revenue &amp; Capital Major Head :: 2055/4055 – Police</t>
  </si>
  <si>
    <t>30b</t>
  </si>
  <si>
    <t>205</t>
  </si>
  <si>
    <t>Statement on Grants for Internal Security/Police received from Govt. of India</t>
  </si>
  <si>
    <t>30a</t>
  </si>
  <si>
    <t>Subsidy (Explicit &amp; Implicit)</t>
  </si>
  <si>
    <t>Statement showing completed PPP Projects by Central Ministries/State Departments</t>
  </si>
  <si>
    <t>Statement showing PPP Projects under implementation by Central Ministries/State Departments</t>
  </si>
  <si>
    <t>Statement showing proposed PPP Projects by Central Ministries/State Departments</t>
  </si>
  <si>
    <t xml:space="preserve">Flow of funds (other than share in central taxes) from Central Ministries/Departments of Government of India </t>
  </si>
  <si>
    <t xml:space="preserve"> </t>
  </si>
  <si>
    <t xml:space="preserve">Balance Sheet of Power Utility </t>
  </si>
  <si>
    <t xml:space="preserve">Profit &amp; Loss of Power Utility </t>
  </si>
  <si>
    <t xml:space="preserve">Details of Consumer Category-wise Sales </t>
  </si>
  <si>
    <t xml:space="preserve">Cost Sheet for Generation of Power Utility </t>
  </si>
  <si>
    <t xml:space="preserve">Technical details of Power Utility </t>
  </si>
  <si>
    <t>Existing Rates of Electricity Supply and Electricity Duty for difference category of consumers</t>
  </si>
  <si>
    <t>171</t>
  </si>
  <si>
    <t xml:space="preserve">Expected performance of SRTC during the Forecast period </t>
  </si>
  <si>
    <t xml:space="preserve">Utilisation of Fleet </t>
  </si>
  <si>
    <t xml:space="preserve">Financial Performance of SRTCs </t>
  </si>
  <si>
    <t>External Assistance received</t>
  </si>
  <si>
    <t xml:space="preserve">Details of Calamity Relief </t>
  </si>
  <si>
    <t xml:space="preserve">Amounts transferred to and from funds on Revenue Account </t>
  </si>
  <si>
    <t xml:space="preserve">Financial Assistance from Autonomous bodies to the State Govt </t>
  </si>
  <si>
    <t xml:space="preserve">Details of internal debt and loan &amp; Advances (Net) </t>
  </si>
  <si>
    <t>11c</t>
  </si>
  <si>
    <t>Details of internal debt and loan &amp; Advances (Disbursements)</t>
  </si>
  <si>
    <t>11b</t>
  </si>
  <si>
    <t>Details of internal debt and loan &amp; Advances (Receipts)</t>
  </si>
  <si>
    <t>11a</t>
  </si>
  <si>
    <t xml:space="preserve">Assets and Liabilities of the State Government </t>
  </si>
  <si>
    <t xml:space="preserve">Grants for Upgradation, Special Problems, Calamity relief and local Bodies </t>
  </si>
  <si>
    <t xml:space="preserve">Grants from the Central Government </t>
  </si>
  <si>
    <t>142</t>
  </si>
  <si>
    <t xml:space="preserve">Royalties from Major Minerals </t>
  </si>
  <si>
    <t xml:space="preserve">Total Number of Pensioners and Expenditure on Pension </t>
  </si>
  <si>
    <t>Total Number of Employees in Fully/Partially Aided institutions and Expenditure as on 31st March (2010-11 to 2017-18)</t>
  </si>
  <si>
    <t>6a</t>
  </si>
  <si>
    <t>Total Number of Employees in Local Bodies and Expenditure as on 31st March (2010-11 to 2017-18)</t>
  </si>
  <si>
    <t>Total Number of State Government Employees and Expenditure as on 31st March (2010-11 to 2017-18)</t>
  </si>
  <si>
    <t xml:space="preserve">Capital Disbursements </t>
  </si>
  <si>
    <t>4b</t>
  </si>
  <si>
    <t xml:space="preserve">Capital Receipts </t>
  </si>
  <si>
    <t>4a</t>
  </si>
  <si>
    <t xml:space="preserve">Capital Expenditure </t>
  </si>
  <si>
    <t>Revenue Expenditure</t>
  </si>
  <si>
    <t>Statement of Shared Tax Proceeds from Centre</t>
  </si>
  <si>
    <t>2a</t>
  </si>
  <si>
    <t xml:space="preserve">Revenue Receipts </t>
  </si>
  <si>
    <t>3</t>
  </si>
  <si>
    <t xml:space="preserve">Summary of Capital Account </t>
  </si>
  <si>
    <t>1a</t>
  </si>
  <si>
    <t>1-2</t>
  </si>
  <si>
    <t>Summary of Revenue &amp; Capital Account</t>
  </si>
  <si>
    <t>Page No.</t>
  </si>
  <si>
    <t>Subject</t>
  </si>
  <si>
    <t>Statement</t>
  </si>
  <si>
    <t>S.No.</t>
  </si>
  <si>
    <t>** Includes the total impact of pay revision w.e.f. 2019-20 to 2024-25</t>
  </si>
  <si>
    <t xml:space="preserve">           2. Loans from the Centre (net) exclude outstanding ways and means</t>
  </si>
  <si>
    <t>Notes: 1. * (surplus to be indicated by a -ve sign)</t>
  </si>
  <si>
    <t>IX. GSDP at Constant Prices (2011-12 Series)</t>
  </si>
  <si>
    <t>VIII. GSDP at Constant Prices (2004-05 Series)</t>
  </si>
  <si>
    <t>VII. GSDP at Current Prices</t>
  </si>
  <si>
    <t>VII. GSDP at Current Prices (2011-12 Series)</t>
  </si>
  <si>
    <t>VII. GSDP at Current Prices (2004-05 Series)</t>
  </si>
  <si>
    <t>VI.  Fiscal Deficit  [(II+III) - (I + IV (i + iv))]</t>
  </si>
  <si>
    <t>V.   Revenue Deficit (II-I) *</t>
  </si>
  <si>
    <t xml:space="preserve">         c. Public Account (net)</t>
  </si>
  <si>
    <t xml:space="preserve">         b. Contingency Fund (net)</t>
  </si>
  <si>
    <t xml:space="preserve">         a. Inter-State Settlement (net)</t>
  </si>
  <si>
    <t xml:space="preserve">    vi. Others (Net)</t>
  </si>
  <si>
    <t xml:space="preserve">    v. Outstanding ways and means advance (net)</t>
  </si>
  <si>
    <t xml:space="preserve">    iv. Recoveries of Loans &amp; Advances</t>
  </si>
  <si>
    <t xml:space="preserve">    iii. Loans from Centre (Net)</t>
  </si>
  <si>
    <t xml:space="preserve">    ii. Internal Debt (Net)</t>
  </si>
  <si>
    <t xml:space="preserve">         c. Others</t>
  </si>
  <si>
    <t xml:space="preserve">         b. Premium on Government's Equity</t>
  </si>
  <si>
    <t xml:space="preserve">         a. Disinvestment of Govt's equity holdings</t>
  </si>
  <si>
    <t xml:space="preserve">    i. Misc. Capital Receipts</t>
  </si>
  <si>
    <t xml:space="preserve">IV. Total Capital Receipts </t>
  </si>
  <si>
    <t xml:space="preserve">    ii. Loans &amp; Advances (gross)</t>
  </si>
  <si>
    <t xml:space="preserve">    i. Capital Outlay</t>
  </si>
  <si>
    <t>III.   Capital Expenditure</t>
  </si>
  <si>
    <t>4. Grant In Aid to Local Bodies</t>
  </si>
  <si>
    <t>3. Economic Services</t>
  </si>
  <si>
    <t>2. Social Services</t>
  </si>
  <si>
    <t xml:space="preserve">     iii. Gen. Serv. other than Interest &amp; Pension</t>
  </si>
  <si>
    <t xml:space="preserve">     ii. Pension and Other Retirement Benefits</t>
  </si>
  <si>
    <t xml:space="preserve">     i. Interest Payments</t>
  </si>
  <si>
    <r>
      <t xml:space="preserve">1. General Services  </t>
    </r>
    <r>
      <rPr>
        <i/>
        <sz val="10"/>
        <rFont val="Arial"/>
        <family val="2"/>
      </rPr>
      <t>of which</t>
    </r>
  </si>
  <si>
    <t>(of Which Grants for Creations of Capital Assets)</t>
  </si>
  <si>
    <r>
      <t>II.   Total Revenue Expenditure (1+2+3+4</t>
    </r>
    <r>
      <rPr>
        <b/>
        <sz val="14"/>
        <rFont val="Arial"/>
        <family val="2"/>
      </rPr>
      <t>)**</t>
    </r>
  </si>
  <si>
    <t>of which grants for creation of capital assets</t>
  </si>
  <si>
    <t xml:space="preserve">     ii. Grants other than FC</t>
  </si>
  <si>
    <t xml:space="preserve">     i. Grants under FC</t>
  </si>
  <si>
    <t>4. Grants from Centre</t>
  </si>
  <si>
    <t xml:space="preserve">3. Share in Central Taxes </t>
  </si>
  <si>
    <t>Information not to be given</t>
  </si>
  <si>
    <t xml:space="preserve">2. Transfers from the Centre (3+4) </t>
  </si>
  <si>
    <t xml:space="preserve">     ii. Total Non-Tax Revenues</t>
  </si>
  <si>
    <t xml:space="preserve">     i. Total Tax Revenue</t>
  </si>
  <si>
    <t>1. State's Own Revenue</t>
  </si>
  <si>
    <t>I.   Revenue Receipts (1+2)</t>
  </si>
  <si>
    <t>2024-25</t>
  </si>
  <si>
    <t>2023-24</t>
  </si>
  <si>
    <t>2022-23</t>
  </si>
  <si>
    <t>2021-22</t>
  </si>
  <si>
    <t>2020-21</t>
  </si>
  <si>
    <t>2019-20</t>
  </si>
  <si>
    <t>2018-19</t>
  </si>
  <si>
    <t>2017-18</t>
  </si>
  <si>
    <t>2016-17</t>
  </si>
  <si>
    <t>2015-16</t>
  </si>
  <si>
    <t>2014-15</t>
  </si>
  <si>
    <t>2013-14</t>
  </si>
  <si>
    <t>2012-13</t>
  </si>
  <si>
    <t>2011-12</t>
  </si>
  <si>
    <t>2010-11</t>
  </si>
  <si>
    <t>Forecast</t>
  </si>
  <si>
    <t>Estimates</t>
  </si>
  <si>
    <t>BE</t>
  </si>
  <si>
    <t>RE</t>
  </si>
  <si>
    <t>ACTUALS</t>
  </si>
  <si>
    <t>HEADS</t>
  </si>
  <si>
    <t>Total Capital Disbursement (1b+2b+7)</t>
  </si>
  <si>
    <t>Total Capital Receipts (1a+2a+3+4+5a)</t>
  </si>
  <si>
    <t>(3+4a+5a)</t>
  </si>
  <si>
    <t>Non Debt Receipts</t>
  </si>
  <si>
    <t>Capital Expenditure (5b+6)</t>
  </si>
  <si>
    <t xml:space="preserve">Capital Outlay    (4075 to 5606)                      </t>
  </si>
  <si>
    <t>Net (a-b)</t>
  </si>
  <si>
    <t>c</t>
  </si>
  <si>
    <t>Disbursement</t>
  </si>
  <si>
    <t>b</t>
  </si>
  <si>
    <t>Recovery</t>
  </si>
  <si>
    <t>a</t>
  </si>
  <si>
    <t xml:space="preserve"> Loans &amp; Advances
(F total = 6075 to 7615) </t>
  </si>
  <si>
    <t xml:space="preserve">Public Account (net) </t>
  </si>
  <si>
    <t>Contingency Fund (net) (7999 to 8000)</t>
  </si>
  <si>
    <t xml:space="preserve">Inter-State Settlement (net) </t>
  </si>
  <si>
    <t>Others (a+b+c)</t>
  </si>
  <si>
    <t>Disinvestment of Govt's equity holdings (including Premium)</t>
  </si>
  <si>
    <t>of which</t>
  </si>
  <si>
    <t>Misc.Capital Receipts (4000)</t>
  </si>
  <si>
    <t>Closing Balance</t>
  </si>
  <si>
    <t>Receipt</t>
  </si>
  <si>
    <t>Loans &amp; Advances from Centre (6004)</t>
  </si>
  <si>
    <t>Internal Debt (6003)</t>
  </si>
  <si>
    <t>Public Debt (1+2)</t>
  </si>
  <si>
    <t>Rs. in Crore</t>
  </si>
  <si>
    <t>Actuals</t>
  </si>
  <si>
    <t>Item/year</t>
  </si>
  <si>
    <t>Pre-Devolution Revenue 
Deficit(+)/Surplus(-) (B-A)</t>
  </si>
  <si>
    <t>C</t>
  </si>
  <si>
    <t>Pension Payments</t>
  </si>
  <si>
    <t>Interest Payments</t>
  </si>
  <si>
    <t>Revenue Expenditure of which</t>
  </si>
  <si>
    <t>B</t>
  </si>
  <si>
    <t>Own Non-Tax Revenue</t>
  </si>
  <si>
    <t>Own Tax Revenue</t>
  </si>
  <si>
    <t>Own Revenue Receipts</t>
  </si>
  <si>
    <t>A</t>
  </si>
  <si>
    <t>2020-25</t>
  </si>
  <si>
    <t>Particulars</t>
  </si>
  <si>
    <t>SN</t>
  </si>
  <si>
    <t>(Rs. In Crore)</t>
  </si>
  <si>
    <t>Name of State : SIKKIM</t>
  </si>
  <si>
    <t>***** Non Tax receipts are net of lottery income (excluding lottery expenditure)</t>
  </si>
  <si>
    <t>3. Interest receipts, dividends, etc. may be based on lendings and investment upto 2018-19.</t>
  </si>
  <si>
    <t>2. The projections for the forecast period should not be based on just past rates of growth but also take into account special efforts for  better realisation, efficiency and scope for better fiscal management.</t>
  </si>
  <si>
    <t xml:space="preserve">1. The basis of the B.E. for 2018-19, and estimates for 2019-20 may please be indicated. Please also indicate the rate of growth assumed, realisation of arrears etc. </t>
  </si>
  <si>
    <t>EXPLANATORY NOTES - REVENUE RECEIPTS (STATEMENT 2)</t>
  </si>
  <si>
    <t>*  (excluding share in Central Taxes)</t>
  </si>
  <si>
    <t>TOTAL REVENUE RECEIPTS (A+B+C)</t>
  </si>
  <si>
    <t xml:space="preserve"> NEC Schemes or Spl. Plan Schemes </t>
  </si>
  <si>
    <t>05</t>
  </si>
  <si>
    <t>Centrally Sponsored Schemes</t>
  </si>
  <si>
    <t>04</t>
  </si>
  <si>
    <t>Central Plan Schemes.</t>
  </si>
  <si>
    <t>03</t>
  </si>
  <si>
    <t xml:space="preserve">State Plan Schemes </t>
  </si>
  <si>
    <t>02</t>
  </si>
  <si>
    <t xml:space="preserve">Plan Grants </t>
  </si>
  <si>
    <t xml:space="preserve">Calamity Relief Fund </t>
  </si>
  <si>
    <t>Relief and Rehabilitation of Displaced Persons and Repatriates</t>
  </si>
  <si>
    <t>Grants from Central Road Fund</t>
  </si>
  <si>
    <t>Grant under Article 275 (1) of the Constitution</t>
  </si>
  <si>
    <t>Non Plan Grants</t>
  </si>
  <si>
    <t>1601-01</t>
  </si>
  <si>
    <t>Grants from Centre</t>
  </si>
  <si>
    <t>Other General Economic Services</t>
  </si>
  <si>
    <t>Civil Supplies</t>
  </si>
  <si>
    <t>Export Trade/Promotion</t>
  </si>
  <si>
    <t>Tourism</t>
  </si>
  <si>
    <t>Other Scientific Research</t>
  </si>
  <si>
    <t xml:space="preserve">Other Transport Services </t>
  </si>
  <si>
    <t>Inland Water Transport</t>
  </si>
  <si>
    <t>Road Transport</t>
  </si>
  <si>
    <t xml:space="preserve">Toll on Roads </t>
  </si>
  <si>
    <r>
      <t xml:space="preserve">Roads &amp; Bridges </t>
    </r>
    <r>
      <rPr>
        <i/>
        <sz val="9"/>
        <rFont val="Arial"/>
        <family val="2"/>
      </rPr>
      <t>of which</t>
    </r>
  </si>
  <si>
    <t xml:space="preserve">Civil Aviation </t>
  </si>
  <si>
    <t xml:space="preserve">Shipping </t>
  </si>
  <si>
    <t>Ports and Light Houses</t>
  </si>
  <si>
    <t>Other Industries</t>
  </si>
  <si>
    <t>0875</t>
  </si>
  <si>
    <t xml:space="preserve">Royalty, etc. </t>
  </si>
  <si>
    <r>
      <t xml:space="preserve">Metallurgical Industries  </t>
    </r>
    <r>
      <rPr>
        <i/>
        <sz val="9"/>
        <rFont val="Arial"/>
        <family val="2"/>
      </rPr>
      <t>of which</t>
    </r>
  </si>
  <si>
    <t>0853</t>
  </si>
  <si>
    <t>Industries</t>
  </si>
  <si>
    <t>0852</t>
  </si>
  <si>
    <t xml:space="preserve"> Village &amp; Small  Industries</t>
  </si>
  <si>
    <t>0851</t>
  </si>
  <si>
    <t>Non Conventional Sources  of Energy</t>
  </si>
  <si>
    <t>0810</t>
  </si>
  <si>
    <t>Coal and Lignite</t>
  </si>
  <si>
    <t>0803</t>
  </si>
  <si>
    <t>Petroleum</t>
  </si>
  <si>
    <t>0802</t>
  </si>
  <si>
    <t>Power</t>
  </si>
  <si>
    <t>0801</t>
  </si>
  <si>
    <t>Flood Control</t>
  </si>
  <si>
    <t>Command Area Development</t>
  </si>
  <si>
    <t>Ground Water</t>
  </si>
  <si>
    <t>Surface Water</t>
  </si>
  <si>
    <t>01</t>
  </si>
  <si>
    <r>
      <t xml:space="preserve"> Minor Irrigation </t>
    </r>
    <r>
      <rPr>
        <i/>
        <sz val="9"/>
        <rFont val="Arial"/>
        <family val="2"/>
      </rPr>
      <t>of which</t>
    </r>
  </si>
  <si>
    <t>0702</t>
  </si>
  <si>
    <t>Non-Commercial</t>
  </si>
  <si>
    <t>Commercial</t>
  </si>
  <si>
    <r>
      <t xml:space="preserve">Medium Irrigation </t>
    </r>
    <r>
      <rPr>
        <i/>
        <sz val="9"/>
        <rFont val="Arial"/>
        <family val="2"/>
      </rPr>
      <t>of which</t>
    </r>
  </si>
  <si>
    <t>0701</t>
  </si>
  <si>
    <r>
      <t xml:space="preserve">Major Irrigation </t>
    </r>
    <r>
      <rPr>
        <i/>
        <sz val="9"/>
        <rFont val="Arial"/>
        <family val="2"/>
      </rPr>
      <t>of which</t>
    </r>
  </si>
  <si>
    <t>0700</t>
  </si>
  <si>
    <t>Other Special Area Programmes</t>
  </si>
  <si>
    <t>0575</t>
  </si>
  <si>
    <t>North Eastern Areas Programmes</t>
  </si>
  <si>
    <t>0552</t>
  </si>
  <si>
    <t xml:space="preserve">Hill Areas </t>
  </si>
  <si>
    <t>0551</t>
  </si>
  <si>
    <t>Other Rural Development</t>
  </si>
  <si>
    <t>0515</t>
  </si>
  <si>
    <t>Land Reforms</t>
  </si>
  <si>
    <t>0506</t>
  </si>
  <si>
    <t>Other Agricultural Programmes</t>
  </si>
  <si>
    <t>0435</t>
  </si>
  <si>
    <t>Cooperation</t>
  </si>
  <si>
    <t>0425</t>
  </si>
  <si>
    <t>Agriculture Research &amp; Education</t>
  </si>
  <si>
    <t>0415</t>
  </si>
  <si>
    <t>Food, Storage and Warehousing</t>
  </si>
  <si>
    <t>0408</t>
  </si>
  <si>
    <t>Plantations</t>
  </si>
  <si>
    <t>0407</t>
  </si>
  <si>
    <t>Sale of Timber and  other Forest Produce</t>
  </si>
  <si>
    <r>
      <t xml:space="preserve">Forestry and Wild Life  </t>
    </r>
    <r>
      <rPr>
        <i/>
        <sz val="9"/>
        <rFont val="Arial"/>
        <family val="2"/>
      </rPr>
      <t>of which</t>
    </r>
  </si>
  <si>
    <t>0406</t>
  </si>
  <si>
    <t>Fisheries</t>
  </si>
  <si>
    <t>0405</t>
  </si>
  <si>
    <t xml:space="preserve">Milk Supply Schemes </t>
  </si>
  <si>
    <r>
      <t xml:space="preserve">Dairy Development </t>
    </r>
    <r>
      <rPr>
        <i/>
        <sz val="9"/>
        <rFont val="Arial"/>
        <family val="2"/>
      </rPr>
      <t>of which</t>
    </r>
  </si>
  <si>
    <t>0404</t>
  </si>
  <si>
    <t xml:space="preserve"> Animal Husbandry</t>
  </si>
  <si>
    <t>0403</t>
  </si>
  <si>
    <t>Crop Husbandry</t>
  </si>
  <si>
    <t>0401</t>
  </si>
  <si>
    <t xml:space="preserve">Economic Services </t>
  </si>
  <si>
    <t>(iii)</t>
  </si>
  <si>
    <t xml:space="preserve">Other Social Services </t>
  </si>
  <si>
    <t>0252</t>
  </si>
  <si>
    <t>Social Security and Welfare</t>
  </si>
  <si>
    <t>0235</t>
  </si>
  <si>
    <t>Labour &amp; Employment</t>
  </si>
  <si>
    <t>0230</t>
  </si>
  <si>
    <t>Information and Publicity</t>
  </si>
  <si>
    <t>0220</t>
  </si>
  <si>
    <t>Urban Development</t>
  </si>
  <si>
    <t>0217</t>
  </si>
  <si>
    <t xml:space="preserve">Housing </t>
  </si>
  <si>
    <t>0216</t>
  </si>
  <si>
    <t>Sewerage &amp; Sanitation</t>
  </si>
  <si>
    <t xml:space="preserve">Water Supply </t>
  </si>
  <si>
    <r>
      <t xml:space="preserve">Water Supply &amp; Sanitation </t>
    </r>
    <r>
      <rPr>
        <i/>
        <sz val="9"/>
        <rFont val="Arial"/>
        <family val="2"/>
      </rPr>
      <t>of which:-</t>
    </r>
  </si>
  <si>
    <t>0215</t>
  </si>
  <si>
    <t>Family Welfare</t>
  </si>
  <si>
    <t>0211</t>
  </si>
  <si>
    <t>Public Health</t>
  </si>
  <si>
    <t xml:space="preserve">Medical Education, Training and Research </t>
  </si>
  <si>
    <t>Rural Health Services</t>
  </si>
  <si>
    <t>Urban Health Services</t>
  </si>
  <si>
    <r>
      <t xml:space="preserve"> Medical &amp; Public Health  </t>
    </r>
    <r>
      <rPr>
        <i/>
        <sz val="9"/>
        <rFont val="Arial"/>
        <family val="2"/>
      </rPr>
      <t>of which</t>
    </r>
  </si>
  <si>
    <t>0210</t>
  </si>
  <si>
    <t>Art and Culture</t>
  </si>
  <si>
    <t>Sports and Youth Services</t>
  </si>
  <si>
    <t>Technical Education</t>
  </si>
  <si>
    <t>Secondary Education</t>
  </si>
  <si>
    <t>Elementary Education</t>
  </si>
  <si>
    <t>General Education</t>
  </si>
  <si>
    <r>
      <t>Education, Sports, Art and Culture of</t>
    </r>
    <r>
      <rPr>
        <i/>
        <sz val="9"/>
        <rFont val="Arial"/>
        <family val="2"/>
      </rPr>
      <t xml:space="preserve"> which </t>
    </r>
  </si>
  <si>
    <t>0202</t>
  </si>
  <si>
    <t>Social Services</t>
  </si>
  <si>
    <t>(ii)</t>
  </si>
  <si>
    <t>Guarantee Fees</t>
  </si>
  <si>
    <t>Sale of Land and Property</t>
  </si>
  <si>
    <t>State Lotteries (Gross)</t>
  </si>
  <si>
    <r>
      <t xml:space="preserve">Misc. General Services </t>
    </r>
    <r>
      <rPr>
        <i/>
        <sz val="9"/>
        <rFont val="Arial"/>
        <family val="2"/>
      </rPr>
      <t>of which</t>
    </r>
  </si>
  <si>
    <t>0075</t>
  </si>
  <si>
    <t>Contribution of employees under new pension</t>
  </si>
  <si>
    <t>Contributions and Recoveries towards Pension and other Retirement Benefits ,of which</t>
  </si>
  <si>
    <t>0071</t>
  </si>
  <si>
    <t>Elections</t>
  </si>
  <si>
    <t>Admn. of Justice</t>
  </si>
  <si>
    <r>
      <t xml:space="preserve">Other Administrative Services  </t>
    </r>
    <r>
      <rPr>
        <i/>
        <sz val="9"/>
        <rFont val="Arial"/>
        <family val="2"/>
      </rPr>
      <t>of which</t>
    </r>
  </si>
  <si>
    <t>0070</t>
  </si>
  <si>
    <t>Public Works</t>
  </si>
  <si>
    <t>0059</t>
  </si>
  <si>
    <t xml:space="preserve">Stationery &amp; Printing </t>
  </si>
  <si>
    <t>0058</t>
  </si>
  <si>
    <t xml:space="preserve">Supplies and Disposals </t>
  </si>
  <si>
    <t>0057</t>
  </si>
  <si>
    <t xml:space="preserve">Jails </t>
  </si>
  <si>
    <t>0056</t>
  </si>
  <si>
    <t>Police</t>
  </si>
  <si>
    <t>0055</t>
  </si>
  <si>
    <t xml:space="preserve">Public Service Commission </t>
  </si>
  <si>
    <t>0051</t>
  </si>
  <si>
    <t>General Services</t>
  </si>
  <si>
    <t>(i)</t>
  </si>
  <si>
    <t xml:space="preserve">         ** Contribution from departmental undertakings if these receipts are not included routinely under a non-tax receipts budget head.</t>
  </si>
  <si>
    <r>
      <t xml:space="preserve">Note  </t>
    </r>
    <r>
      <rPr>
        <sz val="11"/>
        <color theme="1"/>
        <rFont val="Calibri"/>
        <family val="2"/>
      </rPr>
      <t>* (excluding Share in Central taxes)</t>
    </r>
  </si>
  <si>
    <t>Other Non-Tax  Revenues (i+ii+iii)</t>
  </si>
  <si>
    <t>(c)</t>
  </si>
  <si>
    <t>Profits from Departmental Undertakings**</t>
  </si>
  <si>
    <t>Dividend from PSUs</t>
  </si>
  <si>
    <r>
      <t xml:space="preserve">Dividends and Profits </t>
    </r>
    <r>
      <rPr>
        <i/>
        <sz val="9"/>
        <rFont val="Arial"/>
        <family val="2"/>
      </rPr>
      <t>of which</t>
    </r>
  </si>
  <si>
    <t>0050</t>
  </si>
  <si>
    <t>Interest from PSUs and Other Undertakings</t>
  </si>
  <si>
    <t>Interest from Deptl./Comm. Undertakings</t>
  </si>
  <si>
    <r>
      <t xml:space="preserve">Interest Receipts </t>
    </r>
    <r>
      <rPr>
        <i/>
        <sz val="9"/>
        <rFont val="Arial"/>
        <family val="2"/>
      </rPr>
      <t>of which</t>
    </r>
  </si>
  <si>
    <r>
      <t xml:space="preserve">(b) </t>
    </r>
    <r>
      <rPr>
        <sz val="11"/>
        <color theme="1"/>
        <rFont val="Calibri"/>
        <family val="2"/>
      </rPr>
      <t xml:space="preserve">0049     </t>
    </r>
  </si>
  <si>
    <t>Fiscal  Services.</t>
  </si>
  <si>
    <r>
      <t xml:space="preserve">(a) </t>
    </r>
    <r>
      <rPr>
        <sz val="11"/>
        <color theme="1"/>
        <rFont val="Calibri"/>
        <family val="2"/>
      </rPr>
      <t xml:space="preserve">0047     </t>
    </r>
  </si>
  <si>
    <t>Non-Tax Revenues (a+b+c)</t>
  </si>
  <si>
    <t>B*****</t>
  </si>
  <si>
    <t>Shared Tax Proceeds from Centre/ State of Net Tax Proceeds Assigned to State</t>
  </si>
  <si>
    <t>A2</t>
  </si>
  <si>
    <t>Luxury Tax</t>
  </si>
  <si>
    <t>Betting Tax</t>
  </si>
  <si>
    <t xml:space="preserve">Entertainment Tax </t>
  </si>
  <si>
    <r>
      <t xml:space="preserve">Other Taxes and Duties on Commodities and Services </t>
    </r>
    <r>
      <rPr>
        <i/>
        <sz val="9"/>
        <rFont val="Arial"/>
        <family val="2"/>
      </rPr>
      <t>of which</t>
    </r>
  </si>
  <si>
    <t>0045*</t>
  </si>
  <si>
    <t>Taxes on Consumption &amp; Sale of Electricity</t>
  </si>
  <si>
    <r>
      <t xml:space="preserve">Taxes &amp; Duties on Electricity </t>
    </r>
    <r>
      <rPr>
        <i/>
        <sz val="9"/>
        <rFont val="Arial"/>
        <family val="2"/>
      </rPr>
      <t>of which</t>
    </r>
  </si>
  <si>
    <t>0043</t>
  </si>
  <si>
    <t xml:space="preserve">Taxes on Goods and Passengers </t>
  </si>
  <si>
    <t>0042</t>
  </si>
  <si>
    <t xml:space="preserve"> Taxes on Vehicles </t>
  </si>
  <si>
    <t>0041</t>
  </si>
  <si>
    <t>Other Receipts</t>
  </si>
  <si>
    <r>
      <t xml:space="preserve">Note   </t>
    </r>
    <r>
      <rPr>
        <sz val="11"/>
        <color theme="1"/>
        <rFont val="Calibri"/>
        <family val="2"/>
      </rPr>
      <t>* (excluding Share in Central taxes);  # # VAT imposed by States should be shown under this minor head</t>
    </r>
  </si>
  <si>
    <t>Trade Tax/VAT##</t>
  </si>
  <si>
    <t>Receipts of Turnover Tax</t>
  </si>
  <si>
    <t>Tax on Sale of Crude Oil</t>
  </si>
  <si>
    <t>Surcharge on Sales Tax</t>
  </si>
  <si>
    <t>Sales Tax on Motor Spirit &amp; Lubricants</t>
  </si>
  <si>
    <t>State Sales Tax</t>
  </si>
  <si>
    <t>Central Sales Tax</t>
  </si>
  <si>
    <r>
      <t xml:space="preserve"> Tax on Sales, Trade etc. </t>
    </r>
    <r>
      <rPr>
        <i/>
        <sz val="9"/>
        <rFont val="Arial"/>
        <family val="2"/>
      </rPr>
      <t>of which</t>
    </r>
  </si>
  <si>
    <t>0040</t>
  </si>
  <si>
    <t xml:space="preserve">State Excise on Foreign Liquor  </t>
  </si>
  <si>
    <t xml:space="preserve">State Excise on Country Liquor </t>
  </si>
  <si>
    <t>(101-103)</t>
  </si>
  <si>
    <r>
      <t xml:space="preserve">State Excise </t>
    </r>
    <r>
      <rPr>
        <i/>
        <sz val="9"/>
        <rFont val="Arial"/>
        <family val="2"/>
      </rPr>
      <t>of which</t>
    </r>
  </si>
  <si>
    <t>0039</t>
  </si>
  <si>
    <t>Taxes on Immovable Property other than Agricultural Land</t>
  </si>
  <si>
    <t>0035</t>
  </si>
  <si>
    <t xml:space="preserve"> Registration fees</t>
  </si>
  <si>
    <t>Stamps (Judicial + Non-Judicial )</t>
  </si>
  <si>
    <t>01+02</t>
  </si>
  <si>
    <r>
      <t xml:space="preserve">Stamps &amp; Registration Fees </t>
    </r>
    <r>
      <rPr>
        <i/>
        <sz val="9"/>
        <rFont val="Arial"/>
        <family val="2"/>
      </rPr>
      <t>of which</t>
    </r>
  </si>
  <si>
    <t>0030</t>
  </si>
  <si>
    <t>Taxes on Plantations</t>
  </si>
  <si>
    <t>Rates and Cesses on Land</t>
  </si>
  <si>
    <t>Land Revenue/Tax</t>
  </si>
  <si>
    <r>
      <t xml:space="preserve">Land Revenue </t>
    </r>
    <r>
      <rPr>
        <i/>
        <sz val="9"/>
        <rFont val="Arial"/>
        <family val="2"/>
      </rPr>
      <t xml:space="preserve"> of which</t>
    </r>
  </si>
  <si>
    <t>0029</t>
  </si>
  <si>
    <t>Other Taxes on Income  and Expenditure</t>
  </si>
  <si>
    <t>0028*</t>
  </si>
  <si>
    <t>Taxes on Agricultural Income</t>
  </si>
  <si>
    <t>0022</t>
  </si>
  <si>
    <t>of which Apportionment of IGST - Transfer-out of Tax, Interest and Penalty  Component of SGST</t>
  </si>
  <si>
    <t>GST Compensation Cess</t>
  </si>
  <si>
    <t>0009</t>
  </si>
  <si>
    <t>Integrated goods and Services Tax</t>
  </si>
  <si>
    <t>0008</t>
  </si>
  <si>
    <t>of which Apportionment of IGST - Transfer-in of Tax, Interest and Penalty  Component of SGST</t>
  </si>
  <si>
    <t xml:space="preserve">State Goods and Services Tax </t>
  </si>
  <si>
    <t>0006</t>
  </si>
  <si>
    <t>A1</t>
  </si>
  <si>
    <t>Total Tax Revenue (A1+A2)</t>
  </si>
  <si>
    <t>State's Own Revenues ( A1+B)</t>
  </si>
  <si>
    <t>I</t>
  </si>
  <si>
    <t>ESTI-        MATES</t>
  </si>
  <si>
    <t>Items</t>
  </si>
  <si>
    <t>** Note: Others include Share of 0005--Central Goods and Service Tax (CGST)</t>
  </si>
  <si>
    <t>Total</t>
  </si>
  <si>
    <t>Others**</t>
  </si>
  <si>
    <t>Other Taxes &amp; Duties on Comodities &amp; Services</t>
  </si>
  <si>
    <t>Service Tax</t>
  </si>
  <si>
    <t>Union Excise</t>
  </si>
  <si>
    <t>Customs</t>
  </si>
  <si>
    <t>Taxes on Wealth</t>
  </si>
  <si>
    <t>Estate Duty</t>
  </si>
  <si>
    <t>Land Revenue</t>
  </si>
  <si>
    <t>Hotel Receipt Tax</t>
  </si>
  <si>
    <t>Taxes on Income other than Corporation Tax</t>
  </si>
  <si>
    <t>Corporation Tax</t>
  </si>
  <si>
    <t>Shared Tax Proceeds from Centre</t>
  </si>
  <si>
    <t>Note: * Figures are net of lotteries expenditure</t>
  </si>
  <si>
    <t>of which Grants for creation of Capital Assets</t>
  </si>
  <si>
    <t>Total Revenue Expenditure (A+B+C+D+E)</t>
  </si>
  <si>
    <t>Expenditure Awaiting Transfers to Other Heads/Departments</t>
  </si>
  <si>
    <t>Aid, Materials &amp; Equipments</t>
  </si>
  <si>
    <t>3606</t>
  </si>
  <si>
    <t>Other Misc. Compensation and Assignments</t>
  </si>
  <si>
    <t>Taxes on Profession,  Trade, Employment etc.</t>
  </si>
  <si>
    <t xml:space="preserve">Tax on entry of Goods to Local Bodies </t>
  </si>
  <si>
    <t xml:space="preserve">Taxes on Vehicles </t>
  </si>
  <si>
    <t>Terminal Tax</t>
  </si>
  <si>
    <t>Entertainment Tax</t>
  </si>
  <si>
    <t>Stamp duties</t>
  </si>
  <si>
    <t>Compensation and Assignments to Local Bodies and Panchayati Raj Institutions</t>
  </si>
  <si>
    <t>Grants-in-aid and Contributions</t>
  </si>
  <si>
    <t>D</t>
  </si>
  <si>
    <t>Other Gen. Eco. Services</t>
  </si>
  <si>
    <t>Other Expenditure</t>
  </si>
  <si>
    <t xml:space="preserve">       (iii)  </t>
  </si>
  <si>
    <t>Assistance</t>
  </si>
  <si>
    <t xml:space="preserve">       (ii)  </t>
  </si>
  <si>
    <t>Trading Operation in liquor</t>
  </si>
  <si>
    <t xml:space="preserve">        (i)    </t>
  </si>
  <si>
    <t>Trading Institution</t>
  </si>
  <si>
    <t xml:space="preserve">(b) </t>
  </si>
  <si>
    <t>Other Exp.</t>
  </si>
  <si>
    <t xml:space="preserve">       (ii) </t>
  </si>
  <si>
    <t xml:space="preserve">       (i) </t>
  </si>
  <si>
    <t>General Financial Institutions</t>
  </si>
  <si>
    <t xml:space="preserve">(a) </t>
  </si>
  <si>
    <t>General Financial and Trading Institutions</t>
  </si>
  <si>
    <t>Census, Surveys &amp; Statistics</t>
  </si>
  <si>
    <t>Foreign Trade/Export Promotion</t>
  </si>
  <si>
    <t>Sectt. Economic Services</t>
  </si>
  <si>
    <t>Ecology &amp; Environment</t>
  </si>
  <si>
    <t>Space Research</t>
  </si>
  <si>
    <t>Other Communication Services</t>
  </si>
  <si>
    <t>Other Transport Services</t>
  </si>
  <si>
    <t>Road Transport Services</t>
  </si>
  <si>
    <t>Roads &amp; Bridges</t>
  </si>
  <si>
    <t>Civil Aviation</t>
  </si>
  <si>
    <t>Shipping</t>
  </si>
  <si>
    <t>Ports &amp; Light Houses</t>
  </si>
  <si>
    <t>Indian Railways Policy, Formulation, Direction Reseach and Other Misc. Organisation</t>
  </si>
  <si>
    <t>Other Outlays on  Ind. and Minerals</t>
  </si>
  <si>
    <t>Non- Ferrous Mining and Metallurgical Industries</t>
  </si>
  <si>
    <t>Village &amp; Small Industries</t>
  </si>
  <si>
    <t>Non-Conventional Sources of Energy/ New and Renewable Energy</t>
  </si>
  <si>
    <t>Coals &amp; Lignite</t>
  </si>
  <si>
    <t>Petroleums</t>
  </si>
  <si>
    <t>Flood Control and Drainage</t>
  </si>
  <si>
    <r>
      <t xml:space="preserve">Minor Irrigation </t>
    </r>
    <r>
      <rPr>
        <i/>
        <sz val="10"/>
        <rFont val="Arial"/>
        <family val="2"/>
      </rPr>
      <t>of which</t>
    </r>
  </si>
  <si>
    <t>Medium Irrigation</t>
  </si>
  <si>
    <t>Major Irrigation</t>
  </si>
  <si>
    <t>North Eastern Areas</t>
  </si>
  <si>
    <t>Special Areas Programme Hill Areas</t>
  </si>
  <si>
    <t xml:space="preserve">Other Rural Development Programmes </t>
  </si>
  <si>
    <t>Tribal Areas Sub-Plan</t>
  </si>
  <si>
    <t>MNREGA</t>
  </si>
  <si>
    <t>Pradhan Mantri Gram Sadak Yojana(PMGSY)</t>
  </si>
  <si>
    <t>Employment Assurance Scheme(EAS)</t>
  </si>
  <si>
    <t>Sampoorna Gramin Rozgar Yojana(SGRY)</t>
  </si>
  <si>
    <t>Sampoorna Gram Samridhi  Yojana (SGSY)</t>
  </si>
  <si>
    <t>Rural Employ ment</t>
  </si>
  <si>
    <t>Special Programmes for Rural Development</t>
  </si>
  <si>
    <t>Other Agri. Programme</t>
  </si>
  <si>
    <t>Co-operation</t>
  </si>
  <si>
    <t>Agri. Financial Institutions</t>
  </si>
  <si>
    <t>Agricultural Research and Education</t>
  </si>
  <si>
    <t>Food-Storage and Warehousing</t>
  </si>
  <si>
    <t>Forestry and Wild life</t>
  </si>
  <si>
    <t>Government Milk Supply Schemes</t>
  </si>
  <si>
    <t>Dairy Development</t>
  </si>
  <si>
    <t>Animal Husbandry</t>
  </si>
  <si>
    <t>Soil &amp; Water Conservation</t>
  </si>
  <si>
    <t>Economic Services</t>
  </si>
  <si>
    <t>Sectt. Social Services</t>
  </si>
  <si>
    <t>Other Social Services</t>
  </si>
  <si>
    <t>Floods, Cyclones etc.</t>
  </si>
  <si>
    <t>Drought</t>
  </si>
  <si>
    <t>Relief on account of Natural Calamities</t>
  </si>
  <si>
    <t>General</t>
  </si>
  <si>
    <t xml:space="preserve"> Midday Meals</t>
  </si>
  <si>
    <r>
      <t xml:space="preserve">Nutrition </t>
    </r>
    <r>
      <rPr>
        <i/>
        <sz val="10"/>
        <rFont val="Arial"/>
        <family val="2"/>
      </rPr>
      <t>of which</t>
    </r>
  </si>
  <si>
    <t>Other Insurance Schemes</t>
  </si>
  <si>
    <t>Correctional Homes/Services</t>
  </si>
  <si>
    <t>Plans under Social Security Schemes</t>
  </si>
  <si>
    <t>Social Welfare of Which</t>
  </si>
  <si>
    <t>Rehabililiation</t>
  </si>
  <si>
    <r>
      <t xml:space="preserve"> Social Security &amp; Welfare </t>
    </r>
    <r>
      <rPr>
        <i/>
        <sz val="10"/>
        <color indexed="8"/>
        <rFont val="Arial"/>
        <family val="2"/>
      </rPr>
      <t>of which</t>
    </r>
  </si>
  <si>
    <t xml:space="preserve"> Labour &amp; Employment </t>
  </si>
  <si>
    <t>Welfare of SCs/STs/OBCs</t>
  </si>
  <si>
    <t>Information &amp; Publicity</t>
  </si>
  <si>
    <t>Housing</t>
  </si>
  <si>
    <t>Assistance to Local Bodies, Municipalities etc.</t>
  </si>
  <si>
    <t>Rural Water Supply Programmes</t>
  </si>
  <si>
    <t>Urban Water Supply Programmes</t>
  </si>
  <si>
    <t>Water Supply</t>
  </si>
  <si>
    <r>
      <t xml:space="preserve"> Water Supply &amp; Sanitation </t>
    </r>
    <r>
      <rPr>
        <i/>
        <sz val="10"/>
        <rFont val="Arial"/>
        <family val="2"/>
      </rPr>
      <t>of which :-</t>
    </r>
  </si>
  <si>
    <t xml:space="preserve"> Family Welfare</t>
  </si>
  <si>
    <t>03+04</t>
  </si>
  <si>
    <r>
      <t xml:space="preserve"> Medical &amp; Public Health </t>
    </r>
    <r>
      <rPr>
        <i/>
        <sz val="10"/>
        <rFont val="Arial"/>
        <family val="2"/>
      </rPr>
      <t>of which :-</t>
    </r>
  </si>
  <si>
    <t>Art &amp; Culture</t>
  </si>
  <si>
    <t>Sports &amp; Youth Services</t>
  </si>
  <si>
    <t>Language Development</t>
  </si>
  <si>
    <t>Adult Education</t>
  </si>
  <si>
    <t>University and Higher Education</t>
  </si>
  <si>
    <t>Pension and Awards in consideration of distinguished services</t>
  </si>
  <si>
    <r>
      <t xml:space="preserve">Misc. General Services </t>
    </r>
    <r>
      <rPr>
        <i/>
        <sz val="10"/>
        <rFont val="Arial"/>
        <family val="2"/>
      </rPr>
      <t xml:space="preserve">of which :- </t>
    </r>
  </si>
  <si>
    <t>Govt. Contribution for Defined Contributory Pension Scheme</t>
  </si>
  <si>
    <t>Family Pension</t>
  </si>
  <si>
    <t xml:space="preserve">Gratuities </t>
  </si>
  <si>
    <t>Commuted Value of Pension</t>
  </si>
  <si>
    <t>Superannuation and Retirement Benefits</t>
  </si>
  <si>
    <r>
      <t xml:space="preserve">Pensions and Other Retirement Benefits </t>
    </r>
    <r>
      <rPr>
        <i/>
        <sz val="10"/>
        <rFont val="Arial"/>
        <family val="2"/>
      </rPr>
      <t>of which :-</t>
    </r>
  </si>
  <si>
    <t>Pensions &amp; Misc. General Services*</t>
  </si>
  <si>
    <t>(e)</t>
  </si>
  <si>
    <t>Other Administrative Services</t>
  </si>
  <si>
    <t>Vigilance</t>
  </si>
  <si>
    <t>Maintenance and Repairs</t>
  </si>
  <si>
    <t>053</t>
  </si>
  <si>
    <t xml:space="preserve">Construction </t>
  </si>
  <si>
    <t>051</t>
  </si>
  <si>
    <r>
      <t xml:space="preserve"> Public Works </t>
    </r>
    <r>
      <rPr>
        <i/>
        <sz val="10"/>
        <rFont val="Arial"/>
        <family val="2"/>
      </rPr>
      <t>of which :-</t>
    </r>
  </si>
  <si>
    <t xml:space="preserve">Stationery and Printing </t>
  </si>
  <si>
    <t>Supplies and Disposal</t>
  </si>
  <si>
    <t xml:space="preserve"> Other Expenditure</t>
  </si>
  <si>
    <t xml:space="preserve">Jails Manufactures </t>
  </si>
  <si>
    <r>
      <t xml:space="preserve"> Jails </t>
    </r>
    <r>
      <rPr>
        <i/>
        <sz val="10"/>
        <rFont val="Arial"/>
        <family val="2"/>
      </rPr>
      <t xml:space="preserve">of which :- </t>
    </r>
  </si>
  <si>
    <t xml:space="preserve">Modernisation of Police Force </t>
  </si>
  <si>
    <r>
      <t xml:space="preserve"> Police </t>
    </r>
    <r>
      <rPr>
        <i/>
        <sz val="10"/>
        <rFont val="Arial"/>
        <family val="2"/>
      </rPr>
      <t>of which :-</t>
    </r>
  </si>
  <si>
    <t xml:space="preserve">  Treasury &amp; Accounts Administration </t>
  </si>
  <si>
    <t xml:space="preserve"> Distt. Administration</t>
  </si>
  <si>
    <t>Sectt. Gen. Services</t>
  </si>
  <si>
    <t>Administrative Services</t>
  </si>
  <si>
    <t>(d)</t>
  </si>
  <si>
    <t>Interest on Other Obligations</t>
  </si>
  <si>
    <t xml:space="preserve">Interest on Loans and Advances from Central Govt. </t>
  </si>
  <si>
    <t xml:space="preserve">Interest on Small Savings, Provident Funds, etc. </t>
  </si>
  <si>
    <t xml:space="preserve">Interest on Market Loans </t>
  </si>
  <si>
    <t>Interest on Internal Debt</t>
  </si>
  <si>
    <t>0I</t>
  </si>
  <si>
    <r>
      <t xml:space="preserve">Interest Payments </t>
    </r>
    <r>
      <rPr>
        <i/>
        <sz val="10"/>
        <rFont val="Arial"/>
        <family val="2"/>
      </rPr>
      <t>of which :-</t>
    </r>
  </si>
  <si>
    <t>Appropriation for Reduction or Avoidance of Debt</t>
  </si>
  <si>
    <t>Interest Payment and Servicing of Debt</t>
  </si>
  <si>
    <t xml:space="preserve"> Other Fiscal Services </t>
  </si>
  <si>
    <t>Other Taxes and Duties on Commodities and Services</t>
  </si>
  <si>
    <t>Collectioon Charges under State Goods and Services Tax</t>
  </si>
  <si>
    <t>Taxes on Vehicles</t>
  </si>
  <si>
    <t xml:space="preserve"> Tax on Sales, Trade etc.</t>
  </si>
  <si>
    <t>State  Excise</t>
  </si>
  <si>
    <t>Collection of other Taxes on Property and Capital Transactions</t>
  </si>
  <si>
    <t>Stamps and Registration</t>
  </si>
  <si>
    <t xml:space="preserve"> Land Revenue</t>
  </si>
  <si>
    <t>Collection of Taxes on Income and Expenditure</t>
  </si>
  <si>
    <t xml:space="preserve">Fiscal Services </t>
  </si>
  <si>
    <t>(b)</t>
  </si>
  <si>
    <t xml:space="preserve">Council of Ministers </t>
  </si>
  <si>
    <t xml:space="preserve">Governor </t>
  </si>
  <si>
    <t>State Legislature</t>
  </si>
  <si>
    <t>Organs of State</t>
  </si>
  <si>
    <t>(a)</t>
  </si>
  <si>
    <t>General Services*</t>
  </si>
  <si>
    <t xml:space="preserve">  Note:        1. Projection of revenue and capital expenditure is carried out on base data which includes grant component. This may be different from the projected outcomes in St.1, where grants components are excluded</t>
  </si>
  <si>
    <t>Other Economic Services</t>
  </si>
  <si>
    <t>Investment in International Financial General Institutions</t>
  </si>
  <si>
    <t>Meteorology</t>
  </si>
  <si>
    <t>Foreign Trade and Export Promotion</t>
  </si>
  <si>
    <t>Other Scientific and Environmental Research</t>
  </si>
  <si>
    <t>Industries and Minerals</t>
  </si>
  <si>
    <t>Consumer Industries</t>
  </si>
  <si>
    <t>Telecommunication &amp; Electronic Industries</t>
  </si>
  <si>
    <t>Engineering Industries</t>
  </si>
  <si>
    <t>Chemicals and Pharmaceuticals</t>
  </si>
  <si>
    <t>Petrochemical Industries</t>
  </si>
  <si>
    <t>Fertilizers</t>
  </si>
  <si>
    <t>Cement and Non-Metallic Mineral Industries</t>
  </si>
  <si>
    <t>Non- Ferrous Mining &amp; Metallurgical Industries</t>
  </si>
  <si>
    <t>Non-Conventional Sources of Energy</t>
  </si>
  <si>
    <t>Power Projects</t>
  </si>
  <si>
    <t>Minor Irrigation</t>
  </si>
  <si>
    <t>North Eastern Area</t>
  </si>
  <si>
    <t>Hill Areas</t>
  </si>
  <si>
    <t>Investment in Agricultural Financial Institutions</t>
  </si>
  <si>
    <t>Food, Storage &amp; Warehousing</t>
  </si>
  <si>
    <t>Forestry and Wild Life</t>
  </si>
  <si>
    <t>Soil and Water Conservation</t>
  </si>
  <si>
    <t xml:space="preserve"> Economic Services</t>
  </si>
  <si>
    <t>Nutrition</t>
  </si>
  <si>
    <t xml:space="preserve"> Social Security and Welfare</t>
  </si>
  <si>
    <t xml:space="preserve"> Welfare of SCs/STs/OBCs</t>
  </si>
  <si>
    <t>Broadcasting</t>
  </si>
  <si>
    <t xml:space="preserve"> Information and Publicity</t>
  </si>
  <si>
    <t xml:space="preserve"> Urban Development</t>
  </si>
  <si>
    <t xml:space="preserve"> Housing </t>
  </si>
  <si>
    <t xml:space="preserve"> Water Supply and Sanitation </t>
  </si>
  <si>
    <t xml:space="preserve"> Family Welfare </t>
  </si>
  <si>
    <t xml:space="preserve">  Medical &amp; Public Health</t>
  </si>
  <si>
    <t xml:space="preserve"> Education, Sports, Art &amp; Culture</t>
  </si>
  <si>
    <t xml:space="preserve">Social Services </t>
  </si>
  <si>
    <t>Misc. General Services</t>
  </si>
  <si>
    <t>Stationery &amp; Printing</t>
  </si>
  <si>
    <t xml:space="preserve">Other Fiscal Service </t>
  </si>
  <si>
    <t>TOTAL CAPITAL EXPENDITURE (A+B+C)</t>
  </si>
  <si>
    <t>Rs. in  Crore</t>
  </si>
  <si>
    <t>V</t>
  </si>
  <si>
    <t>Premium</t>
  </si>
  <si>
    <t>Disinvestment of Govt's equity holdings</t>
  </si>
  <si>
    <t>Misc. Capital Receipts (4000)</t>
  </si>
  <si>
    <t>IV</t>
  </si>
  <si>
    <t>Recovery of Loans &amp; Advances Made By the State (F total = 6011 to 7615)</t>
  </si>
  <si>
    <t>III</t>
  </si>
  <si>
    <t>II</t>
  </si>
  <si>
    <t>Total Capital Recipts ( I to V)</t>
  </si>
  <si>
    <t>Description</t>
  </si>
  <si>
    <t>Rs. in crores</t>
  </si>
  <si>
    <t>Decrease/Increase in Ways and Means Advances and Overdraft from RBI{6003))</t>
  </si>
  <si>
    <t>Additional / Withdrawal from cash Balance Investment A/c (8673)</t>
  </si>
  <si>
    <t>Increase/ Decrease in Cash Balance (8999)</t>
  </si>
  <si>
    <t>2. General Services (4011to 4075)+(6011to6075)</t>
  </si>
  <si>
    <t xml:space="preserve">    Others (rest of the Major Heads)</t>
  </si>
  <si>
    <t xml:space="preserve">     Power (4801 to 4810) +( 6801+6810)</t>
  </si>
  <si>
    <t xml:space="preserve">     Irrigation (4701+4702) + (6701+6702)</t>
  </si>
  <si>
    <t>b) Economic Services (4401to 5606)+(6401 to 7615)</t>
  </si>
  <si>
    <t xml:space="preserve">    Housing (4216+6216)</t>
  </si>
  <si>
    <t xml:space="preserve">    Water Supply and Sanitation (4215+6215)</t>
  </si>
  <si>
    <t xml:space="preserve">    Family Welfare (4211 +6211)</t>
  </si>
  <si>
    <t xml:space="preserve">    Medical &amp; Public health (4210+6210)</t>
  </si>
  <si>
    <t xml:space="preserve">    Education 4202+6202</t>
  </si>
  <si>
    <t>a) Social Services ( 4202 to 4251)+(6202 to 6251)</t>
  </si>
  <si>
    <t>1.  Developmental Expenditure (a + b)</t>
  </si>
  <si>
    <t>Total Capital Expenditure (I+IV)</t>
  </si>
  <si>
    <t>V.</t>
  </si>
  <si>
    <t>2.  General Services (6011 to 6075)</t>
  </si>
  <si>
    <t xml:space="preserve">          Others ( rest of the Major Heads)</t>
  </si>
  <si>
    <t xml:space="preserve">          Power ( 6801 to 6810)</t>
  </si>
  <si>
    <t xml:space="preserve">          Irrigation ( 6701+6702)</t>
  </si>
  <si>
    <t xml:space="preserve">     b) Economic Services (6401to7615)</t>
  </si>
  <si>
    <t xml:space="preserve">          Other (rest of the Major Heads)</t>
  </si>
  <si>
    <t xml:space="preserve">          Housing(6216)</t>
  </si>
  <si>
    <t xml:space="preserve">          Water Supply and Sanitation(6215)</t>
  </si>
  <si>
    <t xml:space="preserve">          Family Welfare (6211)</t>
  </si>
  <si>
    <t xml:space="preserve">          Medical &amp; Public Health (6210)</t>
  </si>
  <si>
    <t xml:space="preserve">          Education(6202)</t>
  </si>
  <si>
    <t xml:space="preserve">     a) Social Services ( 6202to 6251)</t>
  </si>
  <si>
    <t>1.   Development Loans ( a+b)</t>
  </si>
  <si>
    <t>Total (1+2)</t>
  </si>
  <si>
    <t>Loans &amp; Advances Made By the State (F total)</t>
  </si>
  <si>
    <t>Repayment of Loans to Centre (6004)</t>
  </si>
  <si>
    <t>Discharge of Internal Debt (6003)</t>
  </si>
  <si>
    <t>2.  General Services (4011 to 4075)</t>
  </si>
  <si>
    <t xml:space="preserve">           Others</t>
  </si>
  <si>
    <t xml:space="preserve">           Power (4801 to 4810)</t>
  </si>
  <si>
    <t xml:space="preserve">           Irrigation (4701 + 4702)</t>
  </si>
  <si>
    <t xml:space="preserve">     b)  Economic Services (4401 to 5606)</t>
  </si>
  <si>
    <t xml:space="preserve">           Housing (4216)</t>
  </si>
  <si>
    <t xml:space="preserve">          Water Supply and Sanitation (4215)</t>
  </si>
  <si>
    <t xml:space="preserve">          Family Welfare (4211)</t>
  </si>
  <si>
    <t xml:space="preserve">          Medical &amp; Public Health (4210)</t>
  </si>
  <si>
    <t xml:space="preserve">          Education (4202)</t>
  </si>
  <si>
    <t xml:space="preserve">     a)  Social Services (4202 to 4251)</t>
  </si>
  <si>
    <t>1.  Developmental Outlay (a + b)</t>
  </si>
  <si>
    <t>Capital Outlay (1 + 2)</t>
  </si>
  <si>
    <t>Capital Disbursement ( I to IV)</t>
  </si>
  <si>
    <t>Total Salary Expenditure (I+II)</t>
  </si>
  <si>
    <t>Total Capital Salary Expenditure (A+B+C+D)</t>
  </si>
  <si>
    <t>CAPITAL SECTION</t>
  </si>
  <si>
    <t>II.</t>
  </si>
  <si>
    <t>Total Revenue Salary Expenditure (A+B+C+D)</t>
  </si>
  <si>
    <r>
      <t xml:space="preserve"> Social Security &amp; Welfare </t>
    </r>
    <r>
      <rPr>
        <i/>
        <sz val="10"/>
        <rFont val="Arial"/>
        <family val="2"/>
      </rPr>
      <t>of which</t>
    </r>
  </si>
  <si>
    <t>Public  Works</t>
  </si>
  <si>
    <t>REVENUE SECTION</t>
  </si>
  <si>
    <t>I.</t>
  </si>
  <si>
    <t xml:space="preserve"> Allowances         (DA,HRA, CCA, Dep. Allow. etc.)</t>
  </si>
  <si>
    <t>Pay         (including DP &amp; Spl. Pay)/Pay+GP</t>
  </si>
  <si>
    <t>Expenditure Incurred  (Rs. in crore)</t>
  </si>
  <si>
    <t>Total Number of Employees</t>
  </si>
  <si>
    <t>Name of State-SIKKIM</t>
  </si>
  <si>
    <t>Statement - 5</t>
  </si>
  <si>
    <t>v.</t>
  </si>
  <si>
    <t>iv.</t>
  </si>
  <si>
    <t>Town Panchayats/ Notified Area Councils</t>
  </si>
  <si>
    <t>iii.</t>
  </si>
  <si>
    <t>Municipal Councils</t>
  </si>
  <si>
    <t>ii.</t>
  </si>
  <si>
    <t>Municipal Corporations</t>
  </si>
  <si>
    <t>i.</t>
  </si>
  <si>
    <t xml:space="preserve">Urban Local Bodies </t>
  </si>
  <si>
    <t>c)SREDA</t>
  </si>
  <si>
    <t>b)SIRD</t>
  </si>
  <si>
    <t>a)SRDA</t>
  </si>
  <si>
    <t>Autonomous Councils</t>
  </si>
  <si>
    <t>Zila Parishads</t>
  </si>
  <si>
    <t>Panchayat Samities</t>
  </si>
  <si>
    <t>Village Panchayats</t>
  </si>
  <si>
    <t>Rural Local Bodies</t>
  </si>
  <si>
    <t>Pay (including DP &amp; Spl. Pay)/Pay+GP</t>
  </si>
  <si>
    <t>Expenditure Incurred by the State Govt.  (Rs. in crore)</t>
  </si>
  <si>
    <t>Total No. of Employees in Local Bodies &amp; Expenditureas on 2010-11</t>
  </si>
  <si>
    <t>Statement No.06</t>
  </si>
  <si>
    <t>Name of State:-SIKKIM</t>
  </si>
  <si>
    <t>Total No. of Employees in Local Bodies &amp; Expenditureas on 2011-12</t>
  </si>
  <si>
    <t>Total No. of Employees in Local Bodies &amp; Expenditureas on 2012-13</t>
  </si>
  <si>
    <t>Total No. of Employees in Local Bodies &amp; Expenditureas on 2013-14</t>
  </si>
  <si>
    <t>Total No. of Employees in Local Bodies &amp; Expenditureas on 2014-15</t>
  </si>
  <si>
    <t>Total No. of Employees in Local Bodies &amp; Expenditureas on 2015-16</t>
  </si>
  <si>
    <t>Total No. of Employees in Local Bodies &amp; Expenditureas on 2016-17</t>
  </si>
  <si>
    <t>Total No. of Employees in Local Bodies &amp; Expenditureas on 2017-18</t>
  </si>
  <si>
    <t>vi</t>
  </si>
  <si>
    <t>v</t>
  </si>
  <si>
    <t>iv</t>
  </si>
  <si>
    <t>iii</t>
  </si>
  <si>
    <t>ii</t>
  </si>
  <si>
    <t>i</t>
  </si>
  <si>
    <t>Others</t>
  </si>
  <si>
    <t>Research &amp; Training</t>
  </si>
  <si>
    <t>Universities</t>
  </si>
  <si>
    <t>Colleges</t>
  </si>
  <si>
    <t>Schools</t>
  </si>
  <si>
    <t>Educational Institutions</t>
  </si>
  <si>
    <t>Allowances (DA,HRA,CCA,Dep. Allow. etc.)</t>
  </si>
  <si>
    <t>Pay (including DP &amp; Spl Pay)/Pay+GP</t>
  </si>
  <si>
    <t>Expenditure Incurred by the State Govt. (Rs. in crore)</t>
  </si>
  <si>
    <t>Total No. of Employees</t>
  </si>
  <si>
    <t>(Financial Year 2010-11)</t>
  </si>
  <si>
    <t>Total No. of Employees in Fully/Partially Aided Institutions &amp; Expenditure as on 31st March</t>
  </si>
  <si>
    <t>Name of State: Sikkim</t>
  </si>
  <si>
    <t>Statement No. 6 a</t>
  </si>
  <si>
    <t>(Financial Year 2011-12)</t>
  </si>
  <si>
    <t>(Financial Year 2012-13)</t>
  </si>
  <si>
    <t>(Financial Year 2013-14)</t>
  </si>
  <si>
    <t>(Financial Year 2014-15)</t>
  </si>
  <si>
    <t>(Financial Year 2015-16)</t>
  </si>
  <si>
    <t>(Financial Year 2016-17)</t>
  </si>
  <si>
    <t>(Financial Year 2017-18)</t>
  </si>
  <si>
    <t xml:space="preserve">  </t>
  </si>
  <si>
    <t>Note: The total number of retirees from 2019-20 to2024-25 is anticipated to be around 4,848. The  figure for commutation and other retirement benefits has been derived by taking average growth of the same in 4 (four) preceeding Financial year.</t>
  </si>
  <si>
    <t>TOTAL</t>
  </si>
  <si>
    <t>FAMILY PENSION</t>
  </si>
  <si>
    <t>OTHER RETIREMENT BENEFITS</t>
  </si>
  <si>
    <t>PENSION</t>
  </si>
  <si>
    <t xml:space="preserve">EXPENDITURE INCURRED </t>
  </si>
  <si>
    <t>NO. OF PENSIONERS</t>
  </si>
  <si>
    <t>YEAR</t>
  </si>
  <si>
    <t>13.</t>
  </si>
  <si>
    <t>12.</t>
  </si>
  <si>
    <t>11.</t>
  </si>
  <si>
    <t>10.Natural Gas</t>
  </si>
  <si>
    <t>9. Crude oil</t>
  </si>
  <si>
    <t>8. Lead Ore</t>
  </si>
  <si>
    <t>7. Manganese Ore</t>
  </si>
  <si>
    <t>6. Dolomite</t>
  </si>
  <si>
    <t>5. Lime Stone</t>
  </si>
  <si>
    <t>NIL</t>
  </si>
  <si>
    <t>4. Bauxite</t>
  </si>
  <si>
    <t>3. Iron Ore</t>
  </si>
  <si>
    <t>2. Chromite</t>
  </si>
  <si>
    <t>1. Coal</t>
  </si>
  <si>
    <t>Royalty Rate</t>
  </si>
  <si>
    <t>Revenue</t>
  </si>
  <si>
    <t>Major Minerals</t>
  </si>
  <si>
    <t>A foot note is required to be given while furnishishing the relevant data.</t>
  </si>
  <si>
    <t xml:space="preserve">Note: It has been reported that some of the FC grants are booked as the plan grants at the instance of the Planning Commission. </t>
  </si>
  <si>
    <r>
      <rPr>
        <b/>
        <i/>
        <sz val="11"/>
        <rFont val="Times New Roman"/>
        <family val="1"/>
      </rPr>
      <t>Other Grants</t>
    </r>
    <r>
      <rPr>
        <i/>
        <sz val="11"/>
        <rFont val="Times New Roman"/>
        <family val="1"/>
      </rPr>
      <t>- Reimbursement of  expenditure by GOI for HomeGuards, Civil Defence &amp; Compensation for loss of reveneu for VAT and Census ennumeration for decennial population censes 2011, State energy Conservation Fund (2016-17) is not added</t>
    </r>
  </si>
  <si>
    <t>GRAND TOTAL</t>
  </si>
  <si>
    <t>TOTAL OF C :</t>
  </si>
  <si>
    <t xml:space="preserve">  g. Others</t>
  </si>
  <si>
    <t xml:space="preserve">  f.  Natural Calamities </t>
  </si>
  <si>
    <t xml:space="preserve">  e. Modernisation of Police </t>
  </si>
  <si>
    <t xml:space="preserve">  d. Compensation for loss of revenue on account of prohibition</t>
  </si>
  <si>
    <r>
      <t xml:space="preserve">  c. Border roads &amp; roads of strategic importance </t>
    </r>
    <r>
      <rPr>
        <i/>
        <sz val="11"/>
        <rFont val="Times New Roman"/>
        <family val="1"/>
      </rPr>
      <t>(BADP)</t>
    </r>
  </si>
  <si>
    <t xml:space="preserve">  b. Roads of economic &amp; inter-State importance</t>
  </si>
  <si>
    <t xml:space="preserve">  a. Central Road Fund </t>
  </si>
  <si>
    <t>C. OTHER GRANTS</t>
  </si>
  <si>
    <t>TOTAL OF B :</t>
  </si>
  <si>
    <r>
      <t xml:space="preserve">     ii. Others </t>
    </r>
    <r>
      <rPr>
        <i/>
        <sz val="11"/>
        <rFont val="Times New Roman"/>
        <family val="1"/>
      </rPr>
      <t>(Includes Capacity Building for Disaster Response)</t>
    </r>
  </si>
  <si>
    <t xml:space="preserve">        (n) Water Sector Management </t>
  </si>
  <si>
    <t xml:space="preserve">        (m) Employment &amp; Pension Database </t>
  </si>
  <si>
    <t xml:space="preserve">        (l) Improvement of Statistical Systems at State &amp; District Level </t>
  </si>
  <si>
    <t xml:space="preserve">        (k) District Innovation Fund </t>
  </si>
  <si>
    <t xml:space="preserve">        (j) Incentive for Issuing UIDs </t>
  </si>
  <si>
    <t xml:space="preserve">        (i) Imrovement in Justice Delivery</t>
  </si>
  <si>
    <t xml:space="preserve">        (h) Performance Incentive</t>
  </si>
  <si>
    <t xml:space="preserve">        (g) Grants to Local Bodies</t>
  </si>
  <si>
    <t xml:space="preserve">        (f) Calamity Relief (SDRF)</t>
  </si>
  <si>
    <t xml:space="preserve">        (e) State Specific Needs</t>
  </si>
  <si>
    <t xml:space="preserve">        (d) Maintenance of Forests</t>
  </si>
  <si>
    <t xml:space="preserve">        (c) Maintenance of Roads and Bridges</t>
  </si>
  <si>
    <t xml:space="preserve">        (b) Education Sector</t>
  </si>
  <si>
    <t xml:space="preserve">        (a) Revenue deficit grant</t>
  </si>
  <si>
    <t xml:space="preserve">     i. Under Finance Commission </t>
  </si>
  <si>
    <t xml:space="preserve">  a. Grants under Art. 275(I) of Constitution (other than under the proviso)</t>
  </si>
  <si>
    <t xml:space="preserve">1. Statutory </t>
  </si>
  <si>
    <t xml:space="preserve">B. FINANCE COMMISSION GRANTS </t>
  </si>
  <si>
    <t>TOTAL OF A :</t>
  </si>
  <si>
    <t>(of which grants for creation of capital assets)</t>
  </si>
  <si>
    <t>4. NEC Schemes</t>
  </si>
  <si>
    <t xml:space="preserve">     b. Others </t>
  </si>
  <si>
    <t xml:space="preserve">     a. MNREGA</t>
  </si>
  <si>
    <t xml:space="preserve">3. Centrally Sponsored Schemes </t>
  </si>
  <si>
    <t xml:space="preserve">2. Central Schemes </t>
  </si>
  <si>
    <r>
      <t>1. State Schemes - (</t>
    </r>
    <r>
      <rPr>
        <i/>
        <sz val="11"/>
        <rFont val="Times New Roman"/>
        <family val="1"/>
      </rPr>
      <t>NCA &amp; SCA)</t>
    </r>
  </si>
  <si>
    <t>A. NON FINANCE COMMISSION GRANTS</t>
  </si>
  <si>
    <t xml:space="preserve">(n) Water Sector Management </t>
  </si>
  <si>
    <t xml:space="preserve">(m) Employment &amp; Pension Database </t>
  </si>
  <si>
    <t xml:space="preserve">(l) Improvement of Statistical Systems at 
State &amp; District Level </t>
  </si>
  <si>
    <t xml:space="preserve">(k) District Innovation Fund </t>
  </si>
  <si>
    <t xml:space="preserve">(j) Incentive for Issuing UIDs </t>
  </si>
  <si>
    <t>(i) Imrovement in Justice Delivery</t>
  </si>
  <si>
    <t>(h) Performance Incentive</t>
  </si>
  <si>
    <t>2 Rural Local Bodies</t>
  </si>
  <si>
    <t>1 Urban Local Bodies</t>
  </si>
  <si>
    <t>(g) Local Bodies (LBs)</t>
  </si>
  <si>
    <t>(f) Calamity Relief (including Capacity Building)</t>
  </si>
  <si>
    <t>10. Heritage Conservation</t>
  </si>
  <si>
    <t>9. State Capaciy Building at Burtuk</t>
  </si>
  <si>
    <t>8. Additional Storage Facility</t>
  </si>
  <si>
    <t>7. Security Infrastructure</t>
  </si>
  <si>
    <t>6. Police residential &amp; non-residential building</t>
  </si>
  <si>
    <t>5. Police Training Centre at Yangyang</t>
  </si>
  <si>
    <t>4. Repair, renovation of Foot Suspension Bridges</t>
  </si>
  <si>
    <t>3. Gyalshing, Rapdentse &amp; Namchi Water supply</t>
  </si>
  <si>
    <t>2. Village Tourism</t>
  </si>
  <si>
    <t>1. Sky Walk at Bhaley Dhunga</t>
  </si>
  <si>
    <t>(e) State Specific Needs</t>
  </si>
  <si>
    <t>(d) Maintenance of Forests</t>
  </si>
  <si>
    <t>(c) Maintenance of roads and Bridges</t>
  </si>
  <si>
    <t>(b) Education Sector(Elementary Education)</t>
  </si>
  <si>
    <t>(a) Revenue deficit Grant</t>
  </si>
  <si>
    <t>Utilized by the Concerned Deptts/ LBs</t>
  </si>
  <si>
    <t>Released by the State Government</t>
  </si>
  <si>
    <t>Received by the State Government</t>
  </si>
  <si>
    <t>B.E.</t>
  </si>
  <si>
    <t>R.E</t>
  </si>
  <si>
    <t>GRANTS FOR</t>
  </si>
  <si>
    <t>*Assets not covered under point no. 1,2 &amp; 3 should be included in point no. 4 - Other Assests</t>
  </si>
  <si>
    <t>4.  Other assets*</t>
  </si>
  <si>
    <t xml:space="preserve">    In Equity/Share Capital </t>
  </si>
  <si>
    <t xml:space="preserve">    In Treasury Bills (Short-term)</t>
  </si>
  <si>
    <t xml:space="preserve">     ii. Unearmarked </t>
  </si>
  <si>
    <t xml:space="preserve">     c. Others </t>
  </si>
  <si>
    <t xml:space="preserve">     b. Famine Relief Fund </t>
  </si>
  <si>
    <t xml:space="preserve">     a. Sinking Fund </t>
  </si>
  <si>
    <t xml:space="preserve">     i. Earmarked </t>
  </si>
  <si>
    <t xml:space="preserve">    In Securities </t>
  </si>
  <si>
    <t>3. Investments made during the year</t>
  </si>
  <si>
    <t>2. Cash Balances</t>
  </si>
  <si>
    <t xml:space="preserve">     h. Others</t>
  </si>
  <si>
    <t xml:space="preserve">     g. Govt. Servants </t>
  </si>
  <si>
    <t xml:space="preserve">          ii. Others. </t>
  </si>
  <si>
    <t xml:space="preserve">          i. Short-Term</t>
  </si>
  <si>
    <t xml:space="preserve">     f. Cultivators</t>
  </si>
  <si>
    <t xml:space="preserve">     e. Local Bodies </t>
  </si>
  <si>
    <t xml:space="preserve">          ii. Others</t>
  </si>
  <si>
    <t xml:space="preserve">          i. Short-Term </t>
  </si>
  <si>
    <t xml:space="preserve">     d. Co-operatives </t>
  </si>
  <si>
    <t xml:space="preserve">     c. Other PSUs</t>
  </si>
  <si>
    <t xml:space="preserve">     b. Road Transport Corporation </t>
  </si>
  <si>
    <t xml:space="preserve">     a. to Electricity Board </t>
  </si>
  <si>
    <t>1. Loans advanced (due to Govt. )</t>
  </si>
  <si>
    <t>B.  FINANCIAL ASSETS</t>
  </si>
  <si>
    <t>Total of A :</t>
  </si>
  <si>
    <t>16. Negotitatede Loan</t>
  </si>
  <si>
    <t>15. EAP</t>
  </si>
  <si>
    <t>14. Contingency Funds</t>
  </si>
  <si>
    <t>13. Other Deposits</t>
  </si>
  <si>
    <t>12. Reserve Funds</t>
  </si>
  <si>
    <t>11. Insurance and pension fund trust and endowments, etc.</t>
  </si>
  <si>
    <t>10. State Provident Funds</t>
  </si>
  <si>
    <t xml:space="preserve">9. Any other Loans </t>
  </si>
  <si>
    <t xml:space="preserve">    c. Cash credit advances from SBI</t>
  </si>
  <si>
    <t xml:space="preserve">    b. Ways &amp; means advances from RBI</t>
  </si>
  <si>
    <t xml:space="preserve">    a. Overdraft from RBI</t>
  </si>
  <si>
    <t xml:space="preserve">8. Floating Debt. </t>
  </si>
  <si>
    <t>7. Loans from NCDC and GIC</t>
  </si>
  <si>
    <t>6. Loans from LIC (for housing)</t>
  </si>
  <si>
    <t>5. Long and Medium Term Loans from RBI (i.e. from National Agril. Credit fund)</t>
  </si>
  <si>
    <t>4. Special securities issued to NSSF</t>
  </si>
  <si>
    <t xml:space="preserve">3. Land Compensation Bonds </t>
  </si>
  <si>
    <t xml:space="preserve">2. Open Market Loans </t>
  </si>
  <si>
    <t xml:space="preserve">    b.  Others</t>
  </si>
  <si>
    <t xml:space="preserve">    a.  Short Term</t>
  </si>
  <si>
    <t xml:space="preserve">1. Govt. of India Loans </t>
  </si>
  <si>
    <t>2020(Est.)</t>
  </si>
  <si>
    <t>2019(BE)</t>
  </si>
  <si>
    <t>2018 (RE)</t>
  </si>
  <si>
    <t>As on 31st March</t>
  </si>
  <si>
    <t>Total Public Debt (Total 6003 + Total 6004)</t>
  </si>
  <si>
    <t>Total 6004</t>
  </si>
  <si>
    <t>Total 07</t>
  </si>
  <si>
    <t>Other Loans</t>
  </si>
  <si>
    <t>Rehabilitation of Gold Smiths</t>
  </si>
  <si>
    <t>1979-84 consolidated Loans</t>
  </si>
  <si>
    <t>Pre-1979-80 consolidated loans reconsolidated into 25 year and 30 year loans</t>
  </si>
  <si>
    <t>Pre-1979-80 consolidated Loans for productive and Semi productive purposes</t>
  </si>
  <si>
    <t>Small Savings Loans</t>
  </si>
  <si>
    <t>Consolidated Loans to Orissa for Hirakund Project - Stage I</t>
  </si>
  <si>
    <t>Loans to clear overdrafts advanced during 1982-83 and 1983-84</t>
  </si>
  <si>
    <t>National Loan  Scholarship Scheme</t>
  </si>
  <si>
    <t>Rehabilitationof Displaced Persons, Repartriates etc.</t>
  </si>
  <si>
    <t xml:space="preserve"> Pre-1984-85 Loans</t>
  </si>
  <si>
    <t>07</t>
  </si>
  <si>
    <t>Total of 06</t>
  </si>
  <si>
    <t>Other Ways and Means Advances</t>
  </si>
  <si>
    <t>Ways and Means Advances towards Expenditure  on net Interest liability on account of  fresh borrowings and lendings</t>
  </si>
  <si>
    <t>Ways and Means Advances towards Expenditure on upgradation of Standards of Administration</t>
  </si>
  <si>
    <t>Ways and Means Advances for Plan Schemes</t>
  </si>
  <si>
    <t>Ways and Means Advances</t>
  </si>
  <si>
    <t xml:space="preserve">06 </t>
  </si>
  <si>
    <t>Total of 05</t>
  </si>
  <si>
    <t>Schemes of North Eastern Council</t>
  </si>
  <si>
    <t>Loans for Special  Schemes</t>
  </si>
  <si>
    <t xml:space="preserve">05 </t>
  </si>
  <si>
    <t xml:space="preserve"> Loans for Centrally Sponsored Plan Schemes</t>
  </si>
  <si>
    <t>Total '03</t>
  </si>
  <si>
    <t>Village and Small Industries</t>
  </si>
  <si>
    <t xml:space="preserve"> Loans from Central Plan Schemes</t>
  </si>
  <si>
    <t>Total '02</t>
  </si>
  <si>
    <t>State Plan Loans consolidated in terms of recommendations of the 12th Finance Commission</t>
  </si>
  <si>
    <t>1984-89 State Plan Loans consolidated in terms of recommendations of the Ninth Finance Commission</t>
  </si>
  <si>
    <t xml:space="preserve">Loans against External Assistance  received in kind </t>
  </si>
  <si>
    <t>Loans and Advances Plan Assistance for relief on account of Natural Calamities</t>
  </si>
  <si>
    <t>Block Loans</t>
  </si>
  <si>
    <t>Loans for State/Union Territory Plan Schemes</t>
  </si>
  <si>
    <t xml:space="preserve">02 </t>
  </si>
  <si>
    <t>Total '01</t>
  </si>
  <si>
    <t>House Building Advances</t>
  </si>
  <si>
    <t>Share of Small Savings Collections</t>
  </si>
  <si>
    <t>Loans to cover gap in resources</t>
  </si>
  <si>
    <t>Non-Plan Loans</t>
  </si>
  <si>
    <t xml:space="preserve">01 </t>
  </si>
  <si>
    <t>Loans and Advances from the Central Government</t>
  </si>
  <si>
    <t>Total 6003</t>
  </si>
  <si>
    <t xml:space="preserve"> Other Loans</t>
  </si>
  <si>
    <t>Special securities issued to National Small Savings Fund of the Central Government</t>
  </si>
  <si>
    <t>Ways and Means Advances from Reserve Bank of India</t>
  </si>
  <si>
    <t xml:space="preserve">Loans from the Other Institutions </t>
  </si>
  <si>
    <t xml:space="preserve">Loans from National Co-operative Development Corporation </t>
  </si>
  <si>
    <t>Loans from the State Bank of India and other Banks</t>
  </si>
  <si>
    <t>Compensation and other Bonds</t>
  </si>
  <si>
    <t>Loans  from the National Bank for Agricultural and Rural Development</t>
  </si>
  <si>
    <t>Loans from General Insurance Corporation of India</t>
  </si>
  <si>
    <t>Loans from Life Insurance Corporation of India</t>
  </si>
  <si>
    <t>ii. Not bearing interest</t>
  </si>
  <si>
    <t>i. bearing interest</t>
  </si>
  <si>
    <t>Market Loan of which</t>
  </si>
  <si>
    <t xml:space="preserve">Internal debt of the State Government </t>
  </si>
  <si>
    <t>Estimate</t>
  </si>
  <si>
    <t>Head</t>
  </si>
  <si>
    <t>Receipts</t>
  </si>
  <si>
    <t>Net</t>
  </si>
  <si>
    <t>3.  ICAR</t>
  </si>
  <si>
    <t>2.  NCDC</t>
  </si>
  <si>
    <t>1.  ESI</t>
  </si>
  <si>
    <t>B. Grant</t>
  </si>
  <si>
    <t>10.</t>
  </si>
  <si>
    <t>9.</t>
  </si>
  <si>
    <t>8.</t>
  </si>
  <si>
    <t>7.</t>
  </si>
  <si>
    <t>6.  Indian Dairy Corporation</t>
  </si>
  <si>
    <t>5.  Warehousing Corporation</t>
  </si>
  <si>
    <t>4.  NABARD</t>
  </si>
  <si>
    <t>3.  GIC</t>
  </si>
  <si>
    <t>2.  SBI</t>
  </si>
  <si>
    <t>1.  LIC</t>
  </si>
  <si>
    <t>A. Loan</t>
  </si>
  <si>
    <t>ESTIMATES</t>
  </si>
  <si>
    <t>R.E.</t>
  </si>
  <si>
    <t>LOAN/GRANT FROM AUTONOMOUS BODIES</t>
  </si>
  <si>
    <t>5.</t>
  </si>
  <si>
    <t>4.</t>
  </si>
  <si>
    <t>3.</t>
  </si>
  <si>
    <t>2.</t>
  </si>
  <si>
    <t>5054-Capital Outlay on Roads and Bridges 
04-District and Other Roads
901-Deduct amount met from Central Road Fund</t>
  </si>
  <si>
    <t>8449-Other Deposits
103-Subvention of Central Road Fund</t>
  </si>
  <si>
    <t>0075- Miscellaneous Geral Services 800-Other Receipts</t>
  </si>
  <si>
    <t>6004-Loans and Advances from the Central Government          04-Loans for Centrally Sponored Schemes      800-Other Loans</t>
  </si>
  <si>
    <t>5054-Capital Outlay on Road Transport        901-Deduct amount met from Sikkim Transport Infrastructure Developmenr fund</t>
  </si>
  <si>
    <t>8235-General and other Reserve Fund     200-Other Funds</t>
  </si>
  <si>
    <t>3435-Ecology and Environment    03-Environment Research and Ecological Regeneration          901-Deduct amount met from Transport Infrastructure Developmenr fund</t>
  </si>
  <si>
    <t>5055-Capital Outlay on Road Transport        901-Deduct amount met from Transport Infrastructure Developmenr fund</t>
  </si>
  <si>
    <t>2245-Relief on Accountsof Natural Calamities   05-Calamity Relief Fund         901-Deduct amount met from Calamity Relief Fund</t>
  </si>
  <si>
    <t>8121-General and other Reserve Fund       122-State Disaster Response Fund</t>
  </si>
  <si>
    <t>II. Transfer From Funds (Debit to Fund)</t>
  </si>
  <si>
    <t>8342-Other Deposits         117-Defined Contribution Pension Scheme for Government Employees</t>
  </si>
  <si>
    <t>2049-Interest Payment    03-Interest on Small Savings, Provident Funds etc.         117-Interest on Defined Contribution Pension Scheme</t>
  </si>
  <si>
    <t>2071-Pensions and Other Retirement benefits         01-Civil           117-Government Contribution of Defined Contribution Pension Scheme</t>
  </si>
  <si>
    <t>8011-Insurance and Pnsion Fund    107-State Government Employees' Group Insurance Scheme</t>
  </si>
  <si>
    <t>2049-Interest Payment    03-Interest on Small Savings, Provident Funds etc.         108-Interest on Insurance and Pension Fund</t>
  </si>
  <si>
    <t>8009-State Provident Fund      01-Civil         101-General Provident Fund</t>
  </si>
  <si>
    <t>2049-Interest Payment    03-Interest on Small Savings, Provident Funds etc.         104-Interest on State Provident Funds</t>
  </si>
  <si>
    <t>2045-Other Taxes and Duties on Commodities and Services                    797- Transfer to Reserve Funds/ Deposit Accounts</t>
  </si>
  <si>
    <t>3054-Roads and Bridges      04-District and Other Roads     797- Transfer to Reserve Funds/ Deposit Accounts</t>
  </si>
  <si>
    <t>3054-Roads and Bridges      04-District and Other Roads     901-Deduct amount met from Sikkim Transport Infrastructure Developmenr fund</t>
  </si>
  <si>
    <t>5054-Capital Outlay on Roads and Bridges    901-Deduct amount met from Sikkim Transport Infrastructure Developmenr fund</t>
  </si>
  <si>
    <t>8121- general and other Reserve Fund    122-StateDisaster Response Fund</t>
  </si>
  <si>
    <t>1.</t>
  </si>
  <si>
    <t>I. Transfer To Fund (Credit to the Fund)</t>
  </si>
  <si>
    <t>(Est.)</t>
  </si>
  <si>
    <t>To</t>
  </si>
  <si>
    <t>From</t>
  </si>
  <si>
    <t xml:space="preserve">Details of receipts in the Natural Calamity Contigency Fund, if any, and the procedure followed for claiming it. </t>
  </si>
  <si>
    <r>
      <t xml:space="preserve">NB:   </t>
    </r>
    <r>
      <rPr>
        <sz val="11"/>
        <color theme="1"/>
        <rFont val="Calibri"/>
        <family val="2"/>
      </rPr>
      <t>Kindly furnish</t>
    </r>
  </si>
  <si>
    <t>Total Expenditure</t>
  </si>
  <si>
    <t>Total Receipt</t>
  </si>
  <si>
    <t xml:space="preserve">     (ii)  Expenditure</t>
  </si>
  <si>
    <t>3. Other Agencies</t>
  </si>
  <si>
    <t>2. State Share</t>
  </si>
  <si>
    <t>1. From Centre</t>
  </si>
  <si>
    <t xml:space="preserve">     (i)   Receipts</t>
  </si>
  <si>
    <t>g) Others</t>
  </si>
  <si>
    <t>(j)Pest Attacks</t>
  </si>
  <si>
    <t>(i)Cloud Burst</t>
  </si>
  <si>
    <t>(h) Avalanches</t>
  </si>
  <si>
    <t>(g) Land Slides</t>
  </si>
  <si>
    <t>f) Hail Storm</t>
  </si>
  <si>
    <t>e) Fire</t>
  </si>
  <si>
    <t>d) Earthquake</t>
  </si>
  <si>
    <t>c) Cyclone</t>
  </si>
  <si>
    <t>b) Flood</t>
  </si>
  <si>
    <t>a) Drought</t>
  </si>
  <si>
    <t>Others, if any</t>
  </si>
  <si>
    <t>SDRF</t>
  </si>
  <si>
    <t>NDRF</t>
  </si>
  <si>
    <t>Rs. in crore</t>
  </si>
  <si>
    <t>2018-19 (BE)</t>
  </si>
  <si>
    <t>2017-18 (RE)</t>
  </si>
  <si>
    <t>Nature of Calamity</t>
  </si>
  <si>
    <t>Name of State Sikkim  Details of  Receipt and Payment under Calamity of Relief Fund (SDRF/NDRF) (rs. in crore)</t>
  </si>
  <si>
    <t>2)SS=State Share</t>
  </si>
  <si>
    <t>1)CS=Central Share</t>
  </si>
  <si>
    <t>NOTE:-</t>
  </si>
  <si>
    <t xml:space="preserve">(f)  Expenditure Incurred </t>
  </si>
  <si>
    <t xml:space="preserve">(e) Amount released/ reimbursed </t>
  </si>
  <si>
    <t xml:space="preserve">(d) Amount sanctioned </t>
  </si>
  <si>
    <t>(c) Rate of Interest (%)</t>
  </si>
  <si>
    <t>(b) Duration of Loan</t>
  </si>
  <si>
    <t>100%CSS</t>
  </si>
  <si>
    <t>(a) Pattern of Funding (Grant/Loan)</t>
  </si>
  <si>
    <t>Name of the project:-SDI/MES Training(Labour and Skill Development)</t>
  </si>
  <si>
    <t>PROJECT 8 (Labour &amp; Skill Development)</t>
  </si>
  <si>
    <t>0.2000(SS)</t>
  </si>
  <si>
    <t>0.3380(SS)</t>
  </si>
  <si>
    <t>0.9632(CS)</t>
  </si>
  <si>
    <t>1.0488(CS)</t>
  </si>
  <si>
    <t>0.9724(CS)</t>
  </si>
  <si>
    <t xml:space="preserve">(f) Expenditure Incurred </t>
  </si>
  <si>
    <t>2.4168(CS)</t>
  </si>
  <si>
    <t>90;10 CSS</t>
  </si>
  <si>
    <t>Name of the project:- Establishment of ITI in the NES and Sikkim(Labour and Skill Development)</t>
  </si>
  <si>
    <t>PROJECT 7 (Labour &amp; Skill Development)</t>
  </si>
  <si>
    <t>_</t>
  </si>
  <si>
    <t xml:space="preserve">(c) Rate of Interest (%)           </t>
  </si>
  <si>
    <t>90;10</t>
  </si>
  <si>
    <t xml:space="preserve">(a) Pattern of Funding </t>
  </si>
  <si>
    <t>Name of the project:- VTIP with World Bank Assistance(Labour and Skill Development)</t>
  </si>
  <si>
    <t>PROJECT 6 (Labour &amp; Skill Development)</t>
  </si>
  <si>
    <t>As per section 2.02 of the loan Agreement the borrow shall pay to ADB interest on the principle amount of the loan wtihdrawn an outstanding from time to time at the rate for each interest period equal to the sum of LIBOR and 0.60% as provided by section 3.02 of the loan regulations,less a credit of 0.405 as provided by section 3.03 of the loan Regulations.</t>
  </si>
  <si>
    <t>20 years and a grace period that is the period prior to the principle payment date accordance with amortization schedule set for in the schedule to the Loan Agreement(Loan Agreement Article 2,section 2.01.(b),(c).</t>
  </si>
  <si>
    <t>70;30</t>
  </si>
  <si>
    <t>Name of the project:- ADB Project:-South Asian Tourism Infrastructure Development Project-IND (TOURISM) Loan No:2578-IND</t>
  </si>
  <si>
    <t>PROJECT 5 (Tourism)</t>
  </si>
  <si>
    <t>Consulting Services 0.01%</t>
  </si>
  <si>
    <t>Biodiversity Conservation &amp; Forest Management 0.55%</t>
  </si>
  <si>
    <t>30 years</t>
  </si>
  <si>
    <t>Name of the project:- Sikkim Biodiversity Conservation &amp; Forest Management Project(ID P 211)(FOREST)</t>
  </si>
  <si>
    <t>PROJECT 4(Forest)</t>
  </si>
  <si>
    <t>N/A</t>
  </si>
  <si>
    <t>100% Grant</t>
  </si>
  <si>
    <t>Name of the project:-Widening, improvement &amp; upgradation of road section from Melli (km 17.1 km) to Nayabazar (SK-01) &amp; Nayabazar to Namchi (SK-02) in South Sikkim(Roads &amp; Bridges)</t>
  </si>
  <si>
    <t>PROJECT 3(Roads &amp; Bridges)</t>
  </si>
  <si>
    <t>20 years</t>
  </si>
  <si>
    <t>90:10</t>
  </si>
  <si>
    <t>NERCCDIP/Tranche 2</t>
  </si>
  <si>
    <t>Name of the project(UDHD)</t>
  </si>
  <si>
    <t>PROJECT 2</t>
  </si>
  <si>
    <t>(f) Expenditure Incurred</t>
  </si>
  <si>
    <t>NERCCDIP/Tranche 1</t>
  </si>
  <si>
    <t>PROJECT 1</t>
  </si>
  <si>
    <t>b. New</t>
  </si>
  <si>
    <t>a. Continuing</t>
  </si>
  <si>
    <t>1. No. of Projects Undertaken</t>
  </si>
  <si>
    <t>PARTICULARS</t>
  </si>
  <si>
    <t>v) Others</t>
  </si>
  <si>
    <t>iv) Cash</t>
  </si>
  <si>
    <t>iii) Advances &amp; Deposits</t>
  </si>
  <si>
    <t>ii) Sundry Debtors</t>
  </si>
  <si>
    <t>i) Stores Inventory</t>
  </si>
  <si>
    <t>d) Current Assets</t>
  </si>
  <si>
    <t>c) Investments</t>
  </si>
  <si>
    <t>b) Work in Progress</t>
  </si>
  <si>
    <t>vi) Furniture &amp; other Office Equipments</t>
  </si>
  <si>
    <t>v) Plant &amp; Machinery</t>
  </si>
  <si>
    <t>iv) Other Vehicles</t>
  </si>
  <si>
    <t>iii) Passenger Buses</t>
  </si>
  <si>
    <t>ii) Buildings</t>
  </si>
  <si>
    <t>i) Land</t>
  </si>
  <si>
    <t>(a) Fixed Assets</t>
  </si>
  <si>
    <t>2. Assets ( Net of Depreciation)</t>
  </si>
  <si>
    <t>(k ) Current Liabilities(Including Short Term Provision &amp; Borrowing</t>
  </si>
  <si>
    <t>(j) Others</t>
  </si>
  <si>
    <t>( I ) Public Deposits</t>
  </si>
  <si>
    <t>(h) Loan From LIC</t>
  </si>
  <si>
    <t>(g) Loan from other State Govt.</t>
  </si>
  <si>
    <t>(f) General Items</t>
  </si>
  <si>
    <t>( e) Debentures</t>
  </si>
  <si>
    <t>( d ) Cumulative Loss</t>
  </si>
  <si>
    <t>( c) General &amp; Other Reserved</t>
  </si>
  <si>
    <t>(b) Central Govt.Contributions</t>
  </si>
  <si>
    <t>(a) State Govt. Contributions</t>
  </si>
  <si>
    <t>1. Equity Capital</t>
  </si>
  <si>
    <t>Capital &amp; Liabilities</t>
  </si>
  <si>
    <t>(e)Total Earning per Bus per Day</t>
  </si>
  <si>
    <t>(d) Total Cost per Bus per Day</t>
  </si>
  <si>
    <t>(c) % Operating Ratio</t>
  </si>
  <si>
    <t>(b) % Return on Capital Employed</t>
  </si>
  <si>
    <t>(a) % Return on Capital Invested</t>
  </si>
  <si>
    <t>(-)18.52</t>
  </si>
  <si>
    <t>(-)12.51</t>
  </si>
  <si>
    <t>(-)11.59</t>
  </si>
  <si>
    <t>(-)14.63</t>
  </si>
  <si>
    <t>(-)13.03</t>
  </si>
  <si>
    <t>(-)9.12</t>
  </si>
  <si>
    <t>(-)5.72</t>
  </si>
  <si>
    <t>(-)7.31</t>
  </si>
  <si>
    <t>9. Profit/Loss Before Tax</t>
  </si>
  <si>
    <t>(-)19.54</t>
  </si>
  <si>
    <t>(-)13.42</t>
  </si>
  <si>
    <t>(-)12.22</t>
  </si>
  <si>
    <t>(-)15.10</t>
  </si>
  <si>
    <t>(-)13.57</t>
  </si>
  <si>
    <t>(-)9.65</t>
  </si>
  <si>
    <t>(-)6.23</t>
  </si>
  <si>
    <t>(-)7.92</t>
  </si>
  <si>
    <t>8.Profit/Loss</t>
  </si>
  <si>
    <t>(ii) Non- Traffic</t>
  </si>
  <si>
    <t>(i) Traffic</t>
  </si>
  <si>
    <t>7. Revenue Receipts(i+ii)</t>
  </si>
  <si>
    <t>Total Cost (1 to 6)</t>
  </si>
  <si>
    <t>6. Depreciation</t>
  </si>
  <si>
    <t>5. Misc. and Others</t>
  </si>
  <si>
    <t>4. Interest</t>
  </si>
  <si>
    <t>(d) Miscellaneous Taxes</t>
  </si>
  <si>
    <t>© Other Taxes on Buses</t>
  </si>
  <si>
    <t>(b) Passenger Tax</t>
  </si>
  <si>
    <t>(a) M.V.Tax</t>
  </si>
  <si>
    <t>3. Taxes</t>
  </si>
  <si>
    <t>(g) Reconditioned Items</t>
  </si>
  <si>
    <t>(e) Batteries</t>
  </si>
  <si>
    <t>(d) Tyres &amp; Tubes</t>
  </si>
  <si>
    <t>(c ) Auto Spare Parts</t>
  </si>
  <si>
    <t>(b) Lubricants</t>
  </si>
  <si>
    <t>(a) Fuel (Diesel)</t>
  </si>
  <si>
    <t>2. Material Cost</t>
  </si>
  <si>
    <t>(b) Other Cost</t>
  </si>
  <si>
    <t>(a) Salary &amp; Wages</t>
  </si>
  <si>
    <t>1. Personnel Cost</t>
  </si>
  <si>
    <t>Cost of Operation</t>
  </si>
  <si>
    <t>No. of Persons Employed</t>
  </si>
  <si>
    <t>2018-19BE</t>
  </si>
  <si>
    <t>2017-18 RE</t>
  </si>
  <si>
    <t>2015-2016</t>
  </si>
  <si>
    <t>DESCRIPTION</t>
  </si>
  <si>
    <t>Rs. In Crore</t>
  </si>
  <si>
    <t>Statement No.16</t>
  </si>
  <si>
    <t xml:space="preserve">Financial Performance of SRTC's </t>
  </si>
  <si>
    <t>Name of State:SIKKIM</t>
  </si>
  <si>
    <t>15. Number of Buses condemned</t>
  </si>
  <si>
    <t>14. Number of Buses purchased</t>
  </si>
  <si>
    <t>13. Staff Productivity(km)</t>
  </si>
  <si>
    <t>12. Number of Accidents</t>
  </si>
  <si>
    <t>1:509</t>
  </si>
  <si>
    <t>1:609</t>
  </si>
  <si>
    <t>1:855</t>
  </si>
  <si>
    <t>1:770</t>
  </si>
  <si>
    <t>1:737</t>
  </si>
  <si>
    <t>1:747</t>
  </si>
  <si>
    <t>1:0135</t>
  </si>
  <si>
    <t>11. Bus Staff Ratio</t>
  </si>
  <si>
    <t>10. Cost per Km(Rs.)</t>
  </si>
  <si>
    <t>9. Earnings per Km. (Rs.)</t>
  </si>
  <si>
    <t>8. Provit/Loss per km(paise)</t>
  </si>
  <si>
    <t>7. Profit/Loss(Rs. In Crore)</t>
  </si>
  <si>
    <t>6.Revenue/Day(Rs. In lakhs)</t>
  </si>
  <si>
    <t>5. Passenger/Day (lakh)</t>
  </si>
  <si>
    <t>4. Km/Day (lakh)</t>
  </si>
  <si>
    <t>3. Fleet Utilisation ( in %(as on 31 March)</t>
  </si>
  <si>
    <t>2. Average buses off-road (as on 31 March)</t>
  </si>
  <si>
    <t>1. Average buses held (as on 31 March)</t>
  </si>
  <si>
    <t>22,70,000</t>
  </si>
  <si>
    <t>22,15,000</t>
  </si>
  <si>
    <t>21,60,000</t>
  </si>
  <si>
    <t>21,05,000</t>
  </si>
  <si>
    <t>20,50,000</t>
  </si>
  <si>
    <t>10. Gross Kms (in lakhs)</t>
  </si>
  <si>
    <t>9. Dead Kms.( lakhs)</t>
  </si>
  <si>
    <t>22,00,000</t>
  </si>
  <si>
    <t>21,50,000</t>
  </si>
  <si>
    <t>21,00,000</t>
  </si>
  <si>
    <t>20,00,000</t>
  </si>
  <si>
    <t>8. Passenger Km. ( in lakhs)</t>
  </si>
  <si>
    <t>7. Anticipated % UtilisTION</t>
  </si>
  <si>
    <t>6. No.of Buses likely to be on Road</t>
  </si>
  <si>
    <t>5. Anticipated Subsidy</t>
  </si>
  <si>
    <t>4. Anticipated Interest Payments</t>
  </si>
  <si>
    <t>3. Anticipated Gross Profit/Loss</t>
  </si>
  <si>
    <t>2. Expected Rate of Return on these investments ( %)</t>
  </si>
  <si>
    <t xml:space="preserve">    ( b ) Equity</t>
  </si>
  <si>
    <t xml:space="preserve">    ( a ) Loans</t>
  </si>
  <si>
    <t>1. State Govt's expected investment in SRTC</t>
  </si>
  <si>
    <t>Statement No.18</t>
  </si>
  <si>
    <t>Expected performance of SRTC during the Forecast period</t>
  </si>
  <si>
    <r>
      <t>c. Whether any increase is proposed in electricity tariff/duty in 2013-2014.</t>
    </r>
    <r>
      <rPr>
        <b/>
        <sz val="9"/>
        <color indexed="8"/>
        <rFont val="Calibri"/>
        <family val="2"/>
      </rPr>
      <t xml:space="preserve"> Yes</t>
    </r>
  </si>
  <si>
    <r>
      <t>b. Whether minimum fixed charges are levied for electricity consumption.</t>
    </r>
    <r>
      <rPr>
        <b/>
        <sz val="9"/>
        <color indexed="8"/>
        <rFont val="Calibri"/>
        <family val="2"/>
      </rPr>
      <t xml:space="preserve"> Yes</t>
    </r>
  </si>
  <si>
    <r>
      <t xml:space="preserve">a. The criteria adopted for fixing the rates for different categories of consumers and for different purposes. </t>
    </r>
    <r>
      <rPr>
        <b/>
        <sz val="9"/>
        <color indexed="8"/>
        <rFont val="Calibri"/>
        <family val="2"/>
      </rPr>
      <t>As per inflation in the market</t>
    </r>
  </si>
  <si>
    <t>b) HT</t>
  </si>
  <si>
    <t>01.04.2017</t>
  </si>
  <si>
    <t>a) LT</t>
  </si>
  <si>
    <t>Bulk Supply</t>
  </si>
  <si>
    <t xml:space="preserve">11. Others </t>
  </si>
  <si>
    <t xml:space="preserve">       c. Others</t>
  </si>
  <si>
    <t xml:space="preserve">       b. Supplies to Other Govts</t>
  </si>
  <si>
    <t xml:space="preserve">       a. Inter Board Supplies</t>
  </si>
  <si>
    <t>10. Supplies to consumers outside
        the State</t>
  </si>
  <si>
    <t>Rates have not been revised</t>
  </si>
  <si>
    <t>9. Temporary Connection</t>
  </si>
  <si>
    <t>b) Urban</t>
  </si>
  <si>
    <t>a) Rural</t>
  </si>
  <si>
    <t>8. Public Lightning</t>
  </si>
  <si>
    <t>7. Heavy Industries</t>
  </si>
  <si>
    <t>6. Large Industries</t>
  </si>
  <si>
    <t>d) 500 KVA &amp; above</t>
  </si>
  <si>
    <t>c) 250 - 500 KVA</t>
  </si>
  <si>
    <t>b) 100 - 250 KVA</t>
  </si>
  <si>
    <t xml:space="preserve">a) Upto 100 KVA </t>
  </si>
  <si>
    <t>5. Medium Scale Industries</t>
  </si>
  <si>
    <t>c) 1001 &amp; above</t>
  </si>
  <si>
    <t>b) 501 - 1000 units</t>
  </si>
  <si>
    <t xml:space="preserve">a) Up to 500 units </t>
  </si>
  <si>
    <t>Urban</t>
  </si>
  <si>
    <t>Rural</t>
  </si>
  <si>
    <t>4. Small Scale Industries</t>
  </si>
  <si>
    <t>d) 401 &amp; above</t>
  </si>
  <si>
    <t>c) 201 to 400 units</t>
  </si>
  <si>
    <t xml:space="preserve">b) 101-200 units </t>
  </si>
  <si>
    <t>a) 51 to 100 units</t>
  </si>
  <si>
    <t>2. Commercial</t>
  </si>
  <si>
    <t>e) 401 &amp; above</t>
  </si>
  <si>
    <t>d) 201 to 400 units</t>
  </si>
  <si>
    <t xml:space="preserve">c) 101-200 units </t>
  </si>
  <si>
    <t>b) 51 to 100 units</t>
  </si>
  <si>
    <t xml:space="preserve">a) Up to 50 units </t>
  </si>
  <si>
    <t>1. Domestic</t>
  </si>
  <si>
    <t>Date of last
revision</t>
  </si>
  <si>
    <t>Existing</t>
  </si>
  <si>
    <t>Previous</t>
  </si>
  <si>
    <t>Existing 2017-18 (in Rs)</t>
  </si>
  <si>
    <t>Previous 2016-17 (in Rs)</t>
  </si>
  <si>
    <t>Existing 2017-18</t>
  </si>
  <si>
    <t>Previous 2016-17</t>
  </si>
  <si>
    <t>Existing 2017-18 (in Paise)</t>
  </si>
  <si>
    <t>Previous 2016-17 (in Paise)</t>
  </si>
  <si>
    <t>Fixed Rate</t>
  </si>
  <si>
    <t>Duty/Tax</t>
  </si>
  <si>
    <t>Fuel Surcharge</t>
  </si>
  <si>
    <t>Meter Rate</t>
  </si>
  <si>
    <t>Basic Rate</t>
  </si>
  <si>
    <t>Avg.Rate in pkw/h</t>
  </si>
  <si>
    <t>Statement no 19</t>
  </si>
  <si>
    <t xml:space="preserve">  Existing Rates (in 2017-2018) of Electricity Supply and Electricity Duty for Different Categories of Consumers </t>
  </si>
  <si>
    <t>Gas</t>
  </si>
  <si>
    <t>Thermal - Coal Fired</t>
  </si>
  <si>
    <t>Hydro (in Rs./Kwh)</t>
  </si>
  <si>
    <t>AVG. COST OF POWER RECD./KWH AS STATE'S SHARE FROM :</t>
  </si>
  <si>
    <t>% of Consumer Metering</t>
  </si>
  <si>
    <t>% of Metering - 11 Kv Feeders</t>
  </si>
  <si>
    <t>METERING:</t>
  </si>
  <si>
    <t>Total No. of Rural Consumers Excl. Pump Sets</t>
  </si>
  <si>
    <t>`</t>
  </si>
  <si>
    <t>% of Households Electrified In Rural Areas</t>
  </si>
  <si>
    <t>% of Villages Electrified As Per New Policy of GOI</t>
  </si>
  <si>
    <t>Total No. of Villages Electrified As Per New Policy of GOI</t>
  </si>
  <si>
    <t>% of Villages Electrified As Per Old Policy of GOI</t>
  </si>
  <si>
    <t>Total No. of Villages Electrified As Per Old Policy of GOI</t>
  </si>
  <si>
    <t>Total No. of Villages</t>
  </si>
  <si>
    <t>Total No. of Transformers</t>
  </si>
  <si>
    <t>Total Length (Ckt)</t>
  </si>
  <si>
    <t>RURAL DISTRIBUTIONWORK:</t>
  </si>
  <si>
    <t>LT / Single phase (0.23KV)</t>
  </si>
  <si>
    <t>LT / 3 phase (.043KV)</t>
  </si>
  <si>
    <t>DISTRIBUTION NETWORK (CKT) Please see Note 2 below):</t>
  </si>
  <si>
    <t>11 KV / 2 phase</t>
  </si>
  <si>
    <t>11 KV / 3 phase</t>
  </si>
  <si>
    <t>66 KV Single circuit in Km.</t>
  </si>
  <si>
    <t>66 KV Double circuit in Km.</t>
  </si>
  <si>
    <t>133 KV Single Circuit in Km.</t>
  </si>
  <si>
    <t>TRANSMISSION NETWORK (CKT) (Please see Note 1 below):</t>
  </si>
  <si>
    <t>AT&amp;C Losses (%)</t>
  </si>
  <si>
    <t>T&amp;D Losses (%) (1.10/1.8*100)</t>
  </si>
  <si>
    <t>T&amp;D Losses(Mkwh) (1.8-1.9)</t>
  </si>
  <si>
    <t>Energy Sold (Mkwh)  (Details In Ann. 1)</t>
  </si>
  <si>
    <t>Energy Available For Sale(Mkwh) (1.4+1.5+1.6+1.7)</t>
  </si>
  <si>
    <t>-</t>
  </si>
  <si>
    <t>Energy Purchased(Mkwh) - Captive Power</t>
  </si>
  <si>
    <t xml:space="preserve">Energy Purchased(Mkwh) - Ipps </t>
  </si>
  <si>
    <t>Energy Purchased(Mkwh) Other Than Ipps &amp; Captive Power</t>
  </si>
  <si>
    <t>Energy Generated - Net of Aux. Consumption (1.2-1.3)</t>
  </si>
  <si>
    <t>TOTAL (1.3A+1.3B+1.3C+1.3D)</t>
  </si>
  <si>
    <t>Others(Diesel)</t>
  </si>
  <si>
    <t>Hydro</t>
  </si>
  <si>
    <t>AUX. CONSUMPTION (MKWH):</t>
  </si>
  <si>
    <t>TOTAL (1.2A+1.2B+1.2C+1.2D)</t>
  </si>
  <si>
    <t>ENERGY GENERATED (MKWH)</t>
  </si>
  <si>
    <t>TOTAL (1.1A+1.1B+1.1C+1.1D)</t>
  </si>
  <si>
    <t>INSTALLED CAPACITY(MW):</t>
  </si>
  <si>
    <t>PHYSICAL PARAMETERS</t>
  </si>
  <si>
    <t>ITEMS</t>
  </si>
  <si>
    <t>Technical Details of Power Utilities</t>
  </si>
  <si>
    <t>Statement No:20</t>
  </si>
  <si>
    <t xml:space="preserve">Name of Stae: Sikkim                                                                                                                                                                                                                                                                                                                           </t>
  </si>
  <si>
    <t>never been calculated.</t>
  </si>
  <si>
    <t>Note: Till date the three functions namely Generation, Distributions and Transmission are all part of Energy &amp; Power Department and as such the unit cost of generation has</t>
  </si>
  <si>
    <t>Total Cost(Rs./Kwh</t>
  </si>
  <si>
    <t>Other Cost(Rs./Kwh</t>
  </si>
  <si>
    <t>Interest Cost(Rs./Kwh</t>
  </si>
  <si>
    <t>Depreciation (Rs./Kwh</t>
  </si>
  <si>
    <t>Adm. &amp; General Exp.(Rs. /Kwh</t>
  </si>
  <si>
    <t>Employees Cost(Rs. /Kwh</t>
  </si>
  <si>
    <t>Repairs &amp; Maintenance Cost(Rs./Kwh</t>
  </si>
  <si>
    <t xml:space="preserve"> Generation Cost(Rs./Kwh</t>
  </si>
  <si>
    <t>HYDRO STATIONS:</t>
  </si>
  <si>
    <t xml:space="preserve">                                                                                                           Cost Sheet for Generation of Power Utilities                                                                                                           </t>
  </si>
  <si>
    <t>Statement No:21</t>
  </si>
  <si>
    <t>Public Lighting</t>
  </si>
  <si>
    <t>Interstate</t>
  </si>
  <si>
    <t>Railways</t>
  </si>
  <si>
    <t>Industrial-HT</t>
  </si>
  <si>
    <t>Industrial-LT</t>
  </si>
  <si>
    <t>Agricultural</t>
  </si>
  <si>
    <t>Domestic&gt;50 Units</t>
  </si>
  <si>
    <t>Domestic&lt;_50 Units</t>
  </si>
  <si>
    <t>Indicative list of categories. The categories used to fill up the format should be as per the tarrif order of the SERC</t>
  </si>
  <si>
    <t>Industrial-LT/HT</t>
  </si>
  <si>
    <t>Public Lightning</t>
  </si>
  <si>
    <t>Domestic&lt;-50 Units</t>
  </si>
  <si>
    <t>NO. OF CONSUMERS (in lakh)</t>
  </si>
  <si>
    <t>AVG. REALISATION (RS./KWH)</t>
  </si>
  <si>
    <t>Subsidy</t>
  </si>
  <si>
    <t>REVENUE IN RS.CRORE</t>
  </si>
  <si>
    <t>SALE IN MKWH/MU</t>
  </si>
  <si>
    <t>DETAILS OF CONSUMER CATEGORY-WISE SALES</t>
  </si>
  <si>
    <t xml:space="preserve">                  Statement No. 22</t>
  </si>
  <si>
    <t>TOTAL SUBSIDY RELESED BY GOVT. (3.2+3.3+3.4+3.5)</t>
  </si>
  <si>
    <t>Other Subsidy Released by Govt.</t>
  </si>
  <si>
    <t>Subsidy Released by Govt. for Agriculture Consumers</t>
  </si>
  <si>
    <t>Subsidy Released by Govt. for Other Domestic Consumers</t>
  </si>
  <si>
    <t>Subsidy Released by Govt. For Life Line Consumption</t>
  </si>
  <si>
    <t>Subsidy Booked as per 1.3</t>
  </si>
  <si>
    <t>DETAILS OF SUBSIDY:</t>
  </si>
  <si>
    <t>Profit After Tax</t>
  </si>
  <si>
    <t>Deferred Tax</t>
  </si>
  <si>
    <t>Income Tax</t>
  </si>
  <si>
    <t>Profit Before Tax</t>
  </si>
  <si>
    <t xml:space="preserve">                 TOTAL EXPENSES</t>
  </si>
  <si>
    <t>Prior Period Exp.</t>
  </si>
  <si>
    <t>Extra Ordinary Exp.</t>
  </si>
  <si>
    <t>INT.CHARGED TO OPERATION</t>
  </si>
  <si>
    <t>Less Interest Capitalised</t>
  </si>
  <si>
    <t xml:space="preserve">                   GROSS INTEREST</t>
  </si>
  <si>
    <t>Other Finance Charges</t>
  </si>
  <si>
    <t>Int.Loan-Other Than S.G.</t>
  </si>
  <si>
    <t>Interest S.G. Loan</t>
  </si>
  <si>
    <t>INTEREST &amp; FINANCE EXP.:</t>
  </si>
  <si>
    <t xml:space="preserve">TOTAL (PURCHASE) </t>
  </si>
  <si>
    <t xml:space="preserve">Depreciation </t>
  </si>
  <si>
    <t>Adm. &amp; General Exp. (includes employee cost)</t>
  </si>
  <si>
    <t xml:space="preserve">Employees Cost </t>
  </si>
  <si>
    <t>Repairs &amp; Maintenance</t>
  </si>
  <si>
    <t>Purchase of Power</t>
  </si>
  <si>
    <t xml:space="preserve">TOTAL (GENERATION) </t>
  </si>
  <si>
    <t>g</t>
  </si>
  <si>
    <t>Fuel Related Loss</t>
  </si>
  <si>
    <t>f</t>
  </si>
  <si>
    <t>Lubricants &amp; Cons.</t>
  </si>
  <si>
    <t>e</t>
  </si>
  <si>
    <t>d</t>
  </si>
  <si>
    <t>Water-Hydel &amp; Thermal</t>
  </si>
  <si>
    <t>Oil Cost</t>
  </si>
  <si>
    <t>Coal Cost</t>
  </si>
  <si>
    <t>GENERATION  COST:</t>
  </si>
  <si>
    <t>EXPENDITURE</t>
  </si>
  <si>
    <t xml:space="preserve">                   TOTAL REVENUE</t>
  </si>
  <si>
    <t>Other Income</t>
  </si>
  <si>
    <t>Rev. Subsidies &amp; Grants</t>
  </si>
  <si>
    <t>Rev. From Sale of Power (Outside State)</t>
  </si>
  <si>
    <t>Rev. From Sale of Power (Within State)</t>
  </si>
  <si>
    <t>REVENUE</t>
  </si>
  <si>
    <t xml:space="preserve">Rupees in Crore </t>
  </si>
  <si>
    <t>Statement No. 23</t>
  </si>
  <si>
    <t xml:space="preserve">            PROFIT AND LOSS STATEMENT OF POWER UTILITY                                  </t>
  </si>
  <si>
    <t>Category N</t>
  </si>
  <si>
    <t>Category 3</t>
  </si>
  <si>
    <t>Category 2</t>
  </si>
  <si>
    <t>Category 1</t>
  </si>
  <si>
    <t xml:space="preserve">    of which outside the State</t>
  </si>
  <si>
    <t>DETAILS OF DEBTORS FOR SALE OF POWER:</t>
  </si>
  <si>
    <t xml:space="preserve">TOTAL </t>
  </si>
  <si>
    <t>Other Liabilities</t>
  </si>
  <si>
    <t>Security Deposit-Consumers</t>
  </si>
  <si>
    <t>Consumer'S Contribution &amp; Grants</t>
  </si>
  <si>
    <t>TOTAL CURRENT LIABILITIES</t>
  </si>
  <si>
    <t>Other State Levies Payable to Govt</t>
  </si>
  <si>
    <t>Electricity Duty Payable to Govt.</t>
  </si>
  <si>
    <t>Liability- Railways for Coal</t>
  </si>
  <si>
    <t>O&amp;M Works</t>
  </si>
  <si>
    <t>Coal &amp; Oil</t>
  </si>
  <si>
    <t>Capital Works</t>
  </si>
  <si>
    <t>CURRENT LIABILITIES:</t>
  </si>
  <si>
    <t xml:space="preserve">                            TOTAL LOANS</t>
  </si>
  <si>
    <t>State Govt.Loans</t>
  </si>
  <si>
    <t>Loans - FIs/Bonds/Banks</t>
  </si>
  <si>
    <t>Working Capital</t>
  </si>
  <si>
    <t>LOANS:</t>
  </si>
  <si>
    <t>Surplus/Deficit</t>
  </si>
  <si>
    <t>Reserves &amp; Res.Funds</t>
  </si>
  <si>
    <t>Equity</t>
  </si>
  <si>
    <t>Energy &amp; Power is a Department of the State Government. Hence no Balance Sheet is prepared.</t>
  </si>
  <si>
    <t>FINANCED BY:</t>
  </si>
  <si>
    <t>TOTAL ASSETS (1.1+1.2+1.3+1.4+1.5)</t>
  </si>
  <si>
    <t>TOTAL CURRENT ASSETS</t>
  </si>
  <si>
    <t>Other Current Assets</t>
  </si>
  <si>
    <t>Debtors For Sale of Power Excl. Prov. For Doubtful (As Per Details Below)</t>
  </si>
  <si>
    <t>Subsidy Receivable From Govt.</t>
  </si>
  <si>
    <t>Sundry Receivab</t>
  </si>
  <si>
    <t>Loans &amp; Advanced</t>
  </si>
  <si>
    <t>Cash &amp; Bank Balance</t>
  </si>
  <si>
    <t>Stock</t>
  </si>
  <si>
    <t>CURRENT ASSETS:</t>
  </si>
  <si>
    <t>Other Assets/Intangible Assets</t>
  </si>
  <si>
    <t>Investments</t>
  </si>
  <si>
    <t>TOTAL CAPITAL WIP</t>
  </si>
  <si>
    <t>Rural Electrification</t>
  </si>
  <si>
    <t>Distribution</t>
  </si>
  <si>
    <t>Transmission</t>
  </si>
  <si>
    <t>Other Generating Stations</t>
  </si>
  <si>
    <t>Gas Stations</t>
  </si>
  <si>
    <t>Thermal Stations - Coal Fired</t>
  </si>
  <si>
    <t>Hydro Stations</t>
  </si>
  <si>
    <t>CAPITAL WIP:</t>
  </si>
  <si>
    <t>NET FIXED ASSETS</t>
  </si>
  <si>
    <t>Less: Dep.</t>
  </si>
  <si>
    <t>Gross Block</t>
  </si>
  <si>
    <t>FIXED ASSETS</t>
  </si>
  <si>
    <t>ASSETS</t>
  </si>
  <si>
    <t>Cumulative % age</t>
  </si>
  <si>
    <t>Total in% age</t>
  </si>
  <si>
    <t xml:space="preserve">Ministry of Youth Affairs and Sports </t>
  </si>
  <si>
    <t xml:space="preserve">Ministry of Women and Child Development </t>
  </si>
  <si>
    <t xml:space="preserve">Ministry of Water Resources </t>
  </si>
  <si>
    <t xml:space="preserve">Ministry of Urban Development </t>
  </si>
  <si>
    <t xml:space="preserve">Ministry of Tribal Affairs </t>
  </si>
  <si>
    <t xml:space="preserve">Ministry of Tourism </t>
  </si>
  <si>
    <t xml:space="preserve">Ministry of Textiles </t>
  </si>
  <si>
    <t xml:space="preserve">Ministry of Steel </t>
  </si>
  <si>
    <t xml:space="preserve">Ministry of Statistics and Programme Implementation </t>
  </si>
  <si>
    <t>Department of Space</t>
  </si>
  <si>
    <t xml:space="preserve">Ministry of Social Justice and Empowerment </t>
  </si>
  <si>
    <t>Ministry of Shipping</t>
  </si>
  <si>
    <t xml:space="preserve">Ministry of Science and Technology </t>
  </si>
  <si>
    <t xml:space="preserve">Ministry of Rural Development </t>
  </si>
  <si>
    <t xml:space="preserve">Ministry of Road Transport and Highways </t>
  </si>
  <si>
    <t xml:space="preserve">Ministry of Railways </t>
  </si>
  <si>
    <t xml:space="preserve">Ministry of Power </t>
  </si>
  <si>
    <t>Planning Commission</t>
  </si>
  <si>
    <t>Ministry of Planning</t>
  </si>
  <si>
    <t xml:space="preserve">Ministry of Petroleum and Natural Gas </t>
  </si>
  <si>
    <t xml:space="preserve">Ministry of Personnel, Public Grievances and Pensions </t>
  </si>
  <si>
    <t xml:space="preserve">Ministry of Parliamentary Affairs </t>
  </si>
  <si>
    <t xml:space="preserve">Ministry of Panchayati Raj </t>
  </si>
  <si>
    <t xml:space="preserve">Ministry of Overseas Indian Affairs </t>
  </si>
  <si>
    <t xml:space="preserve">Ministry of New and Renewable Energy </t>
  </si>
  <si>
    <t xml:space="preserve">Ministry of Minority Affairs </t>
  </si>
  <si>
    <t xml:space="preserve">Ministry of Mines </t>
  </si>
  <si>
    <t xml:space="preserve">Ministry of Micro, Small and Medium Enterprises </t>
  </si>
  <si>
    <t xml:space="preserve">Ministry of Law and Justice </t>
  </si>
  <si>
    <t xml:space="preserve">Ministry of Labour and Employment </t>
  </si>
  <si>
    <t xml:space="preserve">Ministry of Information and Broadcasting </t>
  </si>
  <si>
    <t xml:space="preserve">Ministry of Human Resource Development </t>
  </si>
  <si>
    <t xml:space="preserve">Ministry of Housing and Urban Poverty Alleviation </t>
  </si>
  <si>
    <t xml:space="preserve">Ministry of Home Affairs </t>
  </si>
  <si>
    <t xml:space="preserve">Ministry of Heavy Industries and Public Enterprises </t>
  </si>
  <si>
    <t xml:space="preserve">Ministry of Health and Family Welfare </t>
  </si>
  <si>
    <t xml:space="preserve">Ministry of Food Processing Industries </t>
  </si>
  <si>
    <t xml:space="preserve">Ministry of Finance </t>
  </si>
  <si>
    <t xml:space="preserve">Ministry of External Affairs </t>
  </si>
  <si>
    <t xml:space="preserve">Ministry of Environment and Forests </t>
  </si>
  <si>
    <t xml:space="preserve">Ministry of Earth Sciences </t>
  </si>
  <si>
    <t xml:space="preserve">Ministry of Development of North Eastern Region </t>
  </si>
  <si>
    <t xml:space="preserve">Ministry of Defence </t>
  </si>
  <si>
    <t xml:space="preserve">Ministry of Culture </t>
  </si>
  <si>
    <t xml:space="preserve">Ministry of Corporate Affairs </t>
  </si>
  <si>
    <t xml:space="preserve">Ministry of Consumer Affairs, Food and Public Distribution </t>
  </si>
  <si>
    <t xml:space="preserve">Ministry of Communications and Information Technology </t>
  </si>
  <si>
    <t xml:space="preserve">Ministry of Commerce and Industry </t>
  </si>
  <si>
    <t xml:space="preserve">Ministry of Coal </t>
  </si>
  <si>
    <t xml:space="preserve">Ministry of Civil Aviation </t>
  </si>
  <si>
    <t xml:space="preserve">Ministry of Chemicals and Fertilizers </t>
  </si>
  <si>
    <t>Department of Atomic Energy</t>
  </si>
  <si>
    <t xml:space="preserve">Ministry of Agriculture </t>
  </si>
  <si>
    <t>Mar</t>
  </si>
  <si>
    <t>Feb</t>
  </si>
  <si>
    <t>Jan</t>
  </si>
  <si>
    <t>Dec</t>
  </si>
  <si>
    <t>Nov</t>
  </si>
  <si>
    <t>Oct</t>
  </si>
  <si>
    <t>Sep</t>
  </si>
  <si>
    <t>Aug</t>
  </si>
  <si>
    <t>July</t>
  </si>
  <si>
    <t>Jun</t>
  </si>
  <si>
    <t>May</t>
  </si>
  <si>
    <t>Apr</t>
  </si>
  <si>
    <t>Name of the Central Ministry/Department</t>
  </si>
  <si>
    <t>Sl.No.</t>
  </si>
  <si>
    <t>(Rs. in Lakhs)</t>
  </si>
  <si>
    <t xml:space="preserve">                                                            Statement of Flow of Funds from Government of India (Other than share in taxes) </t>
  </si>
  <si>
    <t xml:space="preserve">2010-11 </t>
  </si>
  <si>
    <t>Statement 25</t>
  </si>
  <si>
    <t>STATE : SIKKIM</t>
  </si>
  <si>
    <t>Ministry of Drinking Water &amp; Sanitation</t>
  </si>
  <si>
    <t>*54</t>
  </si>
  <si>
    <t>Ministry of Skill Development &amp; Entrepreneuship</t>
  </si>
  <si>
    <t>*55</t>
  </si>
  <si>
    <t xml:space="preserve">                                                            Statement of Flow of Funds from Government of India (Other than share in taxes)</t>
  </si>
  <si>
    <t>Others, please specify;</t>
  </si>
  <si>
    <t>Education Sector</t>
  </si>
  <si>
    <t>Health Services</t>
  </si>
  <si>
    <t>Social Service Sector</t>
  </si>
  <si>
    <t>Others, Please specify;</t>
  </si>
  <si>
    <t>Tourism Projects</t>
  </si>
  <si>
    <t>International Convention Centre</t>
  </si>
  <si>
    <t>Special Economic Zone</t>
  </si>
  <si>
    <t>Total Project cost shall be borne by the Concessionaire</t>
  </si>
  <si>
    <t>1.15 lakhs</t>
  </si>
  <si>
    <t>Concession Period of 33 years</t>
  </si>
  <si>
    <t>DBFOT</t>
  </si>
  <si>
    <t>Other Urban Infrastructure (Construction of multi Layer Car Park cum Commercial Complex at Old West Point School Complex)</t>
  </si>
  <si>
    <t>Sanitation</t>
  </si>
  <si>
    <t>Solid Waste</t>
  </si>
  <si>
    <t>Urban Transport</t>
  </si>
  <si>
    <t>Energy</t>
  </si>
  <si>
    <t>Sea Ports</t>
  </si>
  <si>
    <t>Airports</t>
  </si>
  <si>
    <t>Bridges</t>
  </si>
  <si>
    <t>Roads</t>
  </si>
  <si>
    <t>Grant</t>
  </si>
  <si>
    <t>Loan</t>
  </si>
  <si>
    <t>Share Capital</t>
  </si>
  <si>
    <t>1.Infrastructure Sector</t>
  </si>
  <si>
    <t>Sector</t>
  </si>
  <si>
    <t>Other Remarks if Any</t>
  </si>
  <si>
    <t>Grant by State</t>
  </si>
  <si>
    <t>Viability gap funding by GOI</t>
  </si>
  <si>
    <t>Benefitted Population</t>
  </si>
  <si>
    <t>Other concessions granted by State/Centre</t>
  </si>
  <si>
    <t>Project duration (No. of years)</t>
  </si>
  <si>
    <t>Pattern of Investment/Funding</t>
  </si>
  <si>
    <t>Total Project Cost</t>
  </si>
  <si>
    <t>Mode - BOT/BOOT/BOLT/BOO etc.</t>
  </si>
  <si>
    <t>Statement showing proposed PPP projects by Central Ministries/State Government</t>
  </si>
  <si>
    <t>Total project cost shall be borne by the Cocessionaire</t>
  </si>
  <si>
    <t>Concession period of 33 years</t>
  </si>
  <si>
    <t>Other Urban Infrastructure (Construction of Multi Layer Car Park cum Commercial Complex at Star Cinema Complex, New Market, Gangtok)</t>
  </si>
  <si>
    <t>12% Royalty for the 1st 15 years and thereafter 15% till completion of 35 years from COD to the State</t>
  </si>
  <si>
    <t>Nil</t>
  </si>
  <si>
    <t>To be injected into the National Grid (PGCIL)</t>
  </si>
  <si>
    <t>Project stalled due to funding issues</t>
  </si>
  <si>
    <t>BOOT</t>
  </si>
  <si>
    <t>3)Rangit-IV HEP (120 MW)</t>
  </si>
  <si>
    <t>NBWL clearance awaited</t>
  </si>
  <si>
    <t>2)Panan HEP (300 MW)</t>
  </si>
  <si>
    <t>12% Royalty for the 1st 15 years &amp; thereafter 15% till completion of 35 years from COD to the State</t>
  </si>
  <si>
    <t>To be injected into the National Grid(PGCIL)</t>
  </si>
  <si>
    <t>1)Teesta-VI HEP(500MW)</t>
  </si>
  <si>
    <t>Pattern of Investment/
Funding</t>
  </si>
  <si>
    <t>Statement showing PPP projects under implementation  by Central Ministries/State Government</t>
  </si>
  <si>
    <t>Other Urban Infrastructure</t>
  </si>
  <si>
    <t>12% Royalty to the State till completion of 35 years from COD . State Government constructed the 220kV D/C evacuation circuit from Power House to  pooling station of PGCIL including the approach road to the power house.</t>
  </si>
  <si>
    <t>Power generation injected into the National Grid (PGCIL)</t>
  </si>
  <si>
    <t>9 years 5 months</t>
  </si>
  <si>
    <t>2)Chuzachen HEP (110 MW)</t>
  </si>
  <si>
    <t>11 years 8 months</t>
  </si>
  <si>
    <t>1)Teesta-III HEP (1200 MW)</t>
  </si>
  <si>
    <t>Statement showing completed  PPP projects by Central Ministries/State Government</t>
  </si>
  <si>
    <t>Total (i+ii)</t>
  </si>
  <si>
    <t>(ii) Implicit Subsidy</t>
  </si>
  <si>
    <t>(i) Explicit Subsidy</t>
  </si>
  <si>
    <t>Public Sector 
Enterprises</t>
  </si>
  <si>
    <t>GRAND TOTAL
(A+B):</t>
  </si>
  <si>
    <t>Total B:</t>
  </si>
  <si>
    <t>Coal Cess Adjustment &amp; Bond Redemption</t>
  </si>
  <si>
    <t>Power Bond Interest/Interest Adjusted or waiver</t>
  </si>
  <si>
    <t>(For e.g.) 
Finance Audit</t>
  </si>
  <si>
    <t>B. Implicit Subsidy</t>
  </si>
  <si>
    <t>Total A:</t>
  </si>
  <si>
    <t>Subsidy on Medical Treatment</t>
  </si>
  <si>
    <t>Medical &amp; Public Health</t>
  </si>
  <si>
    <t>Food Subsidy</t>
  </si>
  <si>
    <t>Food Civil Supply &amp; Consumer Affairs</t>
  </si>
  <si>
    <t>Transport Subsidy&amp; Marketing Subsidy</t>
  </si>
  <si>
    <t>Co-Operation Agriculture Marketing</t>
  </si>
  <si>
    <t>A. Explicit Subsidy</t>
  </si>
  <si>
    <t>Objective/Scheme</t>
  </si>
  <si>
    <t>Major
Head</t>
  </si>
  <si>
    <t>Department</t>
  </si>
  <si>
    <t>2018-19 
BE</t>
  </si>
  <si>
    <t>2017-18 
RE</t>
  </si>
  <si>
    <t>Expenditure</t>
  </si>
  <si>
    <t>Actual Release</t>
  </si>
  <si>
    <t>Allocation</t>
  </si>
  <si>
    <t>Other Grants, if any</t>
  </si>
  <si>
    <t>Scheme for Fortified Police Stations</t>
  </si>
  <si>
    <t>Special Infrastructure Scheme</t>
  </si>
  <si>
    <t>Reimbursment of Security Related Expenditure</t>
  </si>
  <si>
    <t>Modernisation of Police Force</t>
  </si>
  <si>
    <t>Year</t>
  </si>
  <si>
    <t>Statement on grants for internal Security/Police received from govt. of India</t>
  </si>
  <si>
    <t>out of MPF Expr.</t>
  </si>
  <si>
    <t>out of Total Expenditure</t>
  </si>
  <si>
    <t>Salary Expr.</t>
  </si>
  <si>
    <t>Expr. On Modernisation of Police force out of Total Expenditure</t>
  </si>
  <si>
    <t>Expenditure-Capital Major Head: 4055-Police</t>
  </si>
  <si>
    <t>Expenditure-Revenue Major Head: 2055-Police</t>
  </si>
  <si>
    <t>2018-19 BE</t>
  </si>
  <si>
    <t>Group-D</t>
  </si>
  <si>
    <t>Group-C</t>
  </si>
  <si>
    <t>Group-B</t>
  </si>
  <si>
    <t>Group-A</t>
  </si>
  <si>
    <t>Group wise Police Force (No. of Employee) as on 31st March 2018</t>
  </si>
  <si>
    <t xml:space="preserve">
Total No. of Regular State Govt. Employees &amp; Expenditure As on 31st March (For 2012-13) </t>
  </si>
  <si>
    <t xml:space="preserve">
Total No. of Regular State Govt. Employees &amp; Expenditure As on 31st March (For 2011-12)</t>
  </si>
  <si>
    <t xml:space="preserve">
Total No. of Regular State Govt. Employees &amp; Expenditure As on 31st March (For 2010-11)</t>
  </si>
  <si>
    <t>Expenditure Incurred (Rs. in crore)</t>
  </si>
  <si>
    <t xml:space="preserve">
Total No. of Regular State Govt. Employees &amp; Expenditure As on 31st March (For 2013-14)</t>
  </si>
  <si>
    <t xml:space="preserve">
Total No. of Regular State Govt. Employees &amp; Expenditure As on 31st March (For 2014-15)</t>
  </si>
  <si>
    <t xml:space="preserve">
Total No. of Regular State Govt. Employees &amp; Expenditure As on 31st March (For 2015-16)</t>
  </si>
  <si>
    <t xml:space="preserve">
Total No. of Regular State Govt. Employees &amp; Expenditure As on 31st March (For 2016-17)</t>
  </si>
  <si>
    <t xml:space="preserve">
Total No. of Regular State Govt. Employees &amp; Expenditure As on 31st March (For 2017-18)</t>
  </si>
  <si>
    <t>1b</t>
  </si>
  <si>
    <t>4</t>
  </si>
  <si>
    <t>5-10</t>
  </si>
  <si>
    <t>11</t>
  </si>
  <si>
    <t>12-17</t>
  </si>
  <si>
    <t>18-20</t>
  </si>
  <si>
    <t>21</t>
  </si>
  <si>
    <t>22-23</t>
  </si>
  <si>
    <t>24-125</t>
  </si>
  <si>
    <t>126-133</t>
  </si>
  <si>
    <t>134-141</t>
  </si>
  <si>
    <t>143</t>
  </si>
  <si>
    <t>144-145</t>
  </si>
  <si>
    <t>146-147</t>
  </si>
  <si>
    <t>148-149</t>
  </si>
  <si>
    <t>150-152</t>
  </si>
  <si>
    <t>153-155</t>
  </si>
  <si>
    <t>156-158</t>
  </si>
  <si>
    <t>159</t>
  </si>
  <si>
    <t>160-162</t>
  </si>
  <si>
    <t>163-164</t>
  </si>
  <si>
    <t>165-168</t>
  </si>
  <si>
    <t>169-170</t>
  </si>
  <si>
    <t>172</t>
  </si>
  <si>
    <t>173-174</t>
  </si>
  <si>
    <t>175-176</t>
  </si>
  <si>
    <t>177</t>
  </si>
  <si>
    <t>178-179</t>
  </si>
  <si>
    <t>180-181</t>
  </si>
  <si>
    <t>182-183</t>
  </si>
  <si>
    <t>184-199</t>
  </si>
  <si>
    <t>200</t>
  </si>
  <si>
    <t>201-202</t>
  </si>
  <si>
    <t>203-204</t>
  </si>
  <si>
    <t>206</t>
  </si>
  <si>
    <t>207</t>
  </si>
  <si>
    <t>Quick Estimate of Renenue Receipts &amp; Expenditure</t>
  </si>
  <si>
    <t>Statement-1b</t>
  </si>
  <si>
    <t>Quick Estimates of Revenue Receipts and Expenditure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</si>
</sst>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000"/>
    <numFmt numFmtId="166" formatCode="00##"/>
    <numFmt numFmtId="167" formatCode="0.000"/>
    <numFmt numFmtId="168" formatCode="0.0000000"/>
    <numFmt numFmtId="169" formatCode="0.000;\-0.000;&quot;...&quot;"/>
    <numFmt numFmtId="170" formatCode="0.00&quot;0&quot;;\-0.00&quot;0&quot;;&quot;...&quot;"/>
  </numFmts>
  <fonts count="106">
    <font>
      <sz val="11"/>
      <color theme="1"/>
      <name val="Calibri"/>
      <family val="2"/>
    </font>
    <font>
      <sz val="11"/>
      <color indexed="8"/>
      <name val="Calibri"/>
      <family val="2"/>
    </font>
    <font>
      <sz val="10"/>
      <name val="Arial"/>
      <family val="2"/>
    </font>
    <font>
      <sz val="10"/>
      <color indexed="8"/>
      <name val="Arial"/>
      <family val="2"/>
    </font>
    <font>
      <sz val="10"/>
      <name val="Verdana"/>
      <family val="2"/>
    </font>
    <font>
      <sz val="14"/>
      <name val="Verdana"/>
      <family val="2"/>
    </font>
    <font>
      <b/>
      <sz val="10"/>
      <name val="Arial"/>
      <family val="2"/>
    </font>
    <font>
      <sz val="9"/>
      <name val="Verdana"/>
      <family val="2"/>
    </font>
    <font>
      <i/>
      <sz val="10"/>
      <name val="Arial"/>
      <family val="2"/>
    </font>
    <font>
      <b/>
      <sz val="14"/>
      <name val="Arial"/>
      <family val="2"/>
    </font>
    <font>
      <b/>
      <sz val="12"/>
      <name val="Arial"/>
      <family val="2"/>
    </font>
    <font>
      <sz val="11"/>
      <name val="Arial"/>
      <family val="2"/>
    </font>
    <font>
      <b/>
      <sz val="11"/>
      <name val="Arial"/>
      <family val="2"/>
    </font>
    <font>
      <sz val="10"/>
      <name val="Times New Roman"/>
      <family val="1"/>
    </font>
    <font>
      <sz val="11"/>
      <name val="Times New Roman"/>
      <family val="1"/>
    </font>
    <font>
      <i/>
      <sz val="11"/>
      <name val="Arial"/>
      <family val="2"/>
    </font>
    <font>
      <sz val="10"/>
      <name val="Geneva"/>
      <family val="0"/>
    </font>
    <font>
      <sz val="10"/>
      <color indexed="10"/>
      <name val="Arial"/>
      <family val="2"/>
    </font>
    <font>
      <b/>
      <sz val="9"/>
      <name val="Arial"/>
      <family val="2"/>
    </font>
    <font>
      <sz val="9"/>
      <name val="Arial"/>
      <family val="2"/>
    </font>
    <font>
      <i/>
      <sz val="9"/>
      <name val="Arial"/>
      <family val="2"/>
    </font>
    <font>
      <sz val="9"/>
      <color indexed="10"/>
      <name val="Arial"/>
      <family val="2"/>
    </font>
    <font>
      <b/>
      <sz val="10"/>
      <name val="Times New Roman"/>
      <family val="1"/>
    </font>
    <font>
      <b/>
      <sz val="9"/>
      <name val="Verdana"/>
      <family val="2"/>
    </font>
    <font>
      <sz val="10"/>
      <color indexed="10"/>
      <name val="Times New Roman"/>
      <family val="1"/>
    </font>
    <font>
      <i/>
      <sz val="10"/>
      <color indexed="8"/>
      <name val="Arial"/>
      <family val="2"/>
    </font>
    <font>
      <sz val="10"/>
      <name val="Courier"/>
      <family val="3"/>
    </font>
    <font>
      <sz val="48"/>
      <name val="Arial"/>
      <family val="2"/>
    </font>
    <font>
      <b/>
      <sz val="11"/>
      <name val="Times New Roman"/>
      <family val="1"/>
    </font>
    <font>
      <i/>
      <sz val="11"/>
      <name val="Times New Roman"/>
      <family val="1"/>
    </font>
    <font>
      <b/>
      <i/>
      <sz val="11"/>
      <name val="Times New Roman"/>
      <family val="1"/>
    </font>
    <font>
      <b/>
      <i/>
      <sz val="10"/>
      <name val="Arial"/>
      <family val="2"/>
    </font>
    <font>
      <b/>
      <sz val="9"/>
      <color indexed="8"/>
      <name val="Calibri"/>
      <family val="2"/>
    </font>
    <font>
      <b/>
      <u val="single"/>
      <sz val="10"/>
      <name val="Arial"/>
      <family val="2"/>
    </font>
    <font>
      <sz val="12"/>
      <name val="Arial"/>
      <family val="2"/>
    </font>
    <font>
      <b/>
      <u val="single"/>
      <sz val="9"/>
      <name val="Arial"/>
      <family val="2"/>
    </font>
    <font>
      <b/>
      <sz val="10"/>
      <name val="Arial Narrow"/>
      <family val="2"/>
    </font>
    <font>
      <b/>
      <i/>
      <sz val="10"/>
      <name val="Arial Narrow"/>
      <family val="2"/>
    </font>
    <font>
      <i/>
      <sz val="10"/>
      <name val="Arial Narrow"/>
      <family val="2"/>
    </font>
    <font>
      <i/>
      <sz val="12"/>
      <name val="Arial Narrow"/>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b/>
      <sz val="10"/>
      <color indexed="8"/>
      <name val="Arial"/>
      <family val="2"/>
    </font>
    <font>
      <sz val="9"/>
      <color indexed="8"/>
      <name val="Calibri"/>
      <family val="2"/>
    </font>
    <font>
      <sz val="9"/>
      <name val="Calibri"/>
      <family val="2"/>
    </font>
    <font>
      <b/>
      <i/>
      <u val="single"/>
      <sz val="14"/>
      <color indexed="8"/>
      <name val="Calibri"/>
      <family val="2"/>
    </font>
    <font>
      <b/>
      <sz val="16"/>
      <color indexed="8"/>
      <name val="Calibri"/>
      <family val="2"/>
    </font>
    <font>
      <b/>
      <sz val="18"/>
      <color indexed="8"/>
      <name val="Calibri"/>
      <family val="2"/>
    </font>
    <font>
      <b/>
      <sz val="10"/>
      <color indexed="8"/>
      <name val="Calibri"/>
      <family val="2"/>
    </font>
    <font>
      <sz val="12"/>
      <name val="Calibri"/>
      <family val="2"/>
    </font>
    <font>
      <sz val="13"/>
      <color indexed="8"/>
      <name val="Calibri"/>
      <family val="2"/>
    </font>
    <font>
      <sz val="12"/>
      <color indexed="40"/>
      <name val="Calibri"/>
      <family val="2"/>
    </font>
    <font>
      <b/>
      <sz val="12"/>
      <color indexed="8"/>
      <name val="Calibri"/>
      <family val="2"/>
    </font>
    <font>
      <i/>
      <sz val="12"/>
      <name val="Calibri"/>
      <family val="2"/>
    </font>
    <font>
      <b/>
      <sz val="13"/>
      <color indexed="8"/>
      <name val="Calibri"/>
      <family val="2"/>
    </font>
    <font>
      <b/>
      <sz val="13"/>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Times New Roman"/>
      <family val="1"/>
    </font>
    <font>
      <sz val="10"/>
      <color theme="1"/>
      <name val="Arial"/>
      <family val="2"/>
    </font>
    <font>
      <b/>
      <sz val="10"/>
      <color theme="1"/>
      <name val="Arial"/>
      <family val="2"/>
    </font>
    <font>
      <sz val="9"/>
      <color theme="1"/>
      <name val="Calibri"/>
      <family val="2"/>
    </font>
    <font>
      <b/>
      <sz val="9"/>
      <color theme="1"/>
      <name val="Calibri"/>
      <family val="2"/>
    </font>
    <font>
      <b/>
      <i/>
      <u val="single"/>
      <sz val="14"/>
      <color theme="1"/>
      <name val="Calibri"/>
      <family val="2"/>
    </font>
    <font>
      <b/>
      <sz val="16"/>
      <color theme="1"/>
      <name val="Calibri"/>
      <family val="2"/>
    </font>
    <font>
      <b/>
      <sz val="18"/>
      <color theme="1"/>
      <name val="Calibri"/>
      <family val="2"/>
    </font>
    <font>
      <b/>
      <sz val="10"/>
      <color theme="1"/>
      <name val="Calibri"/>
      <family val="2"/>
    </font>
    <font>
      <sz val="13"/>
      <color theme="1"/>
      <name val="Calibri"/>
      <family val="2"/>
    </font>
    <font>
      <sz val="12"/>
      <color rgb="FF00B0F0"/>
      <name val="Calibri"/>
      <family val="2"/>
    </font>
    <font>
      <b/>
      <sz val="12"/>
      <color theme="1"/>
      <name val="Calibri"/>
      <family val="2"/>
    </font>
    <font>
      <b/>
      <sz val="13"/>
      <color theme="1"/>
      <name val="Calibri"/>
      <family val="2"/>
    </font>
    <font>
      <b/>
      <sz val="13"/>
      <color theme="1" tint="0.34999001026153564"/>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tted"/>
      <right style="dotted"/>
      <top style="dotted"/>
      <bottom style="thin"/>
    </border>
    <border>
      <left style="thin"/>
      <right style="dotted"/>
      <top style="dotted"/>
      <bottom style="thin"/>
    </border>
    <border>
      <left style="dotted"/>
      <right style="thin"/>
      <top style="dotted"/>
      <bottom style="dotted"/>
    </border>
    <border>
      <left style="dotted"/>
      <right style="dotted"/>
      <top style="dotted"/>
      <bottom style="dotted"/>
    </border>
    <border>
      <left style="thin"/>
      <right style="dotted"/>
      <top style="dotted"/>
      <bottom style="dotted"/>
    </border>
    <border>
      <left style="dotted"/>
      <right style="dotted"/>
      <top>
        <color indexed="63"/>
      </top>
      <bottom style="dotted"/>
    </border>
    <border>
      <left>
        <color indexed="63"/>
      </left>
      <right style="dotted"/>
      <top style="dotted"/>
      <bottom style="dotted"/>
    </border>
    <border>
      <left style="dotted"/>
      <right>
        <color indexed="63"/>
      </right>
      <top style="dotted"/>
      <bottom style="dotted"/>
    </border>
    <border>
      <left style="dotted"/>
      <right style="dotted"/>
      <top style="dotted"/>
      <bottom>
        <color indexed="63"/>
      </bottom>
    </border>
    <border>
      <left style="dotted"/>
      <right style="dotted"/>
      <top style="thin"/>
      <bottom style="dotted"/>
    </border>
    <border>
      <left style="thin"/>
      <right style="dotted"/>
      <top style="thin"/>
      <bottom style="dotted"/>
    </border>
    <border>
      <left style="medium"/>
      <right/>
      <top/>
      <bottom/>
    </border>
    <border>
      <left style="hair"/>
      <right style="hair"/>
      <top style="hair"/>
      <bottom style="hair"/>
    </border>
    <border>
      <left style="dotted"/>
      <right style="thin"/>
      <top style="dotted"/>
      <bottom style="thin"/>
    </border>
    <border>
      <left style="thin"/>
      <right style="dotted"/>
      <top>
        <color indexed="63"/>
      </top>
      <bottom style="dotted"/>
    </border>
    <border>
      <left style="dotted"/>
      <right style="thin"/>
      <top>
        <color indexed="63"/>
      </top>
      <bottom style="dotted"/>
    </border>
    <border>
      <left/>
      <right/>
      <top style="thin"/>
      <bottom style="thin"/>
    </border>
    <border>
      <left/>
      <right style="thin"/>
      <top style="thin"/>
      <bottom style="thin"/>
    </border>
    <border>
      <left style="hair"/>
      <right/>
      <top style="hair"/>
      <bottom style="hair"/>
    </border>
    <border>
      <left/>
      <right/>
      <top style="hair"/>
      <bottom style="hair"/>
    </border>
    <border>
      <left/>
      <right style="hair"/>
      <top style="hair"/>
      <bottom style="hair"/>
    </border>
    <border>
      <left style="hair"/>
      <right style="hair"/>
      <top style="hair"/>
      <bottom/>
    </border>
    <border>
      <left style="hair"/>
      <right style="hair"/>
      <top/>
      <bottom style="hair"/>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3" fillId="0" borderId="0">
      <alignment vertical="top"/>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2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70">
    <xf numFmtId="0" fontId="0" fillId="0" borderId="0" xfId="0" applyFont="1" applyAlignment="1">
      <alignment/>
    </xf>
    <xf numFmtId="0" fontId="0" fillId="0" borderId="0" xfId="62">
      <alignment/>
      <protection/>
    </xf>
    <xf numFmtId="49" fontId="0" fillId="0" borderId="0" xfId="62" applyNumberFormat="1" applyAlignment="1">
      <alignment horizontal="center" vertical="center"/>
      <protection/>
    </xf>
    <xf numFmtId="0" fontId="0" fillId="0" borderId="0" xfId="62" applyAlignment="1">
      <alignment vertical="top" wrapText="1"/>
      <protection/>
    </xf>
    <xf numFmtId="0" fontId="0" fillId="0" borderId="0" xfId="62" applyAlignment="1">
      <alignment horizontal="center" vertical="center"/>
      <protection/>
    </xf>
    <xf numFmtId="0" fontId="91" fillId="0" borderId="0" xfId="62" applyFont="1" applyBorder="1" applyAlignment="1">
      <alignment vertical="top" wrapText="1"/>
      <protection/>
    </xf>
    <xf numFmtId="0" fontId="0" fillId="0" borderId="0" xfId="62" applyBorder="1">
      <alignment/>
      <protection/>
    </xf>
    <xf numFmtId="49" fontId="91" fillId="0" borderId="0" xfId="62" applyNumberFormat="1" applyFont="1" applyBorder="1" applyAlignment="1">
      <alignment horizontal="center" vertical="center"/>
      <protection/>
    </xf>
    <xf numFmtId="0" fontId="91" fillId="0" borderId="0" xfId="62" applyFont="1" applyBorder="1" applyAlignment="1">
      <alignment horizontal="center" vertical="center"/>
      <protection/>
    </xf>
    <xf numFmtId="0" fontId="4" fillId="0" borderId="0" xfId="58" applyFont="1" applyAlignment="1">
      <alignment vertical="center"/>
      <protection/>
    </xf>
    <xf numFmtId="0" fontId="5" fillId="0" borderId="0" xfId="58" applyFont="1" applyAlignment="1">
      <alignment vertical="center"/>
      <protection/>
    </xf>
    <xf numFmtId="0" fontId="6" fillId="0" borderId="0" xfId="58" applyFont="1" applyAlignment="1">
      <alignment vertical="center"/>
      <protection/>
    </xf>
    <xf numFmtId="1" fontId="2" fillId="0" borderId="0" xfId="58" applyNumberFormat="1" applyFont="1" applyBorder="1" applyAlignment="1">
      <alignment vertical="center"/>
      <protection/>
    </xf>
    <xf numFmtId="1" fontId="7" fillId="0" borderId="0" xfId="58" applyNumberFormat="1" applyFont="1" applyBorder="1" applyAlignment="1">
      <alignment vertical="center"/>
      <protection/>
    </xf>
    <xf numFmtId="2" fontId="7" fillId="0" borderId="0" xfId="58" applyNumberFormat="1" applyFont="1" applyBorder="1" applyAlignment="1">
      <alignment vertical="center"/>
      <protection/>
    </xf>
    <xf numFmtId="0" fontId="6" fillId="0" borderId="0" xfId="58" applyFont="1" applyFill="1" applyBorder="1" applyAlignment="1">
      <alignment horizontal="left" vertical="center"/>
      <protection/>
    </xf>
    <xf numFmtId="0" fontId="4" fillId="0" borderId="0" xfId="58" applyFont="1" applyFill="1" applyAlignment="1">
      <alignment vertical="center"/>
      <protection/>
    </xf>
    <xf numFmtId="1" fontId="2" fillId="0" borderId="0" xfId="58" applyNumberFormat="1" applyFont="1" applyFill="1" applyBorder="1" applyAlignment="1">
      <alignment vertical="center"/>
      <protection/>
    </xf>
    <xf numFmtId="0" fontId="2" fillId="0" borderId="0" xfId="58" applyFont="1" applyFill="1" applyBorder="1" applyAlignment="1">
      <alignment vertical="center"/>
      <protection/>
    </xf>
    <xf numFmtId="2" fontId="2" fillId="0" borderId="0" xfId="58" applyNumberFormat="1" applyFont="1" applyFill="1" applyBorder="1" applyAlignment="1">
      <alignment vertical="center"/>
      <protection/>
    </xf>
    <xf numFmtId="0" fontId="2" fillId="0" borderId="0" xfId="58" applyFont="1" applyBorder="1" applyAlignment="1">
      <alignment vertical="center"/>
      <protection/>
    </xf>
    <xf numFmtId="0" fontId="2" fillId="0" borderId="0" xfId="58" applyFont="1" applyBorder="1" applyAlignment="1">
      <alignment horizontal="left" vertical="center"/>
      <protection/>
    </xf>
    <xf numFmtId="2" fontId="2" fillId="0" borderId="0" xfId="58" applyNumberFormat="1" applyFont="1" applyBorder="1" applyAlignment="1">
      <alignment vertical="center"/>
      <protection/>
    </xf>
    <xf numFmtId="2" fontId="2" fillId="0" borderId="0" xfId="58" applyNumberFormat="1" applyFont="1" applyBorder="1" applyAlignment="1">
      <alignment horizontal="right" vertical="center" wrapText="1"/>
      <protection/>
    </xf>
    <xf numFmtId="0" fontId="2" fillId="0" borderId="0" xfId="58" applyFont="1" applyFill="1" applyBorder="1" applyAlignment="1">
      <alignment horizontal="left" vertical="center"/>
      <protection/>
    </xf>
    <xf numFmtId="0" fontId="6" fillId="0" borderId="0" xfId="58" applyFont="1" applyBorder="1" applyAlignment="1">
      <alignment vertical="center"/>
      <protection/>
    </xf>
    <xf numFmtId="0" fontId="6" fillId="0" borderId="0" xfId="58" applyFont="1" applyBorder="1" applyAlignment="1">
      <alignment horizontal="left" vertical="center"/>
      <protection/>
    </xf>
    <xf numFmtId="2" fontId="6" fillId="0" borderId="0" xfId="58" applyNumberFormat="1" applyFont="1" applyBorder="1" applyAlignment="1">
      <alignment vertical="center"/>
      <protection/>
    </xf>
    <xf numFmtId="0" fontId="6" fillId="0" borderId="0" xfId="58" applyFont="1" applyFill="1" applyBorder="1" applyAlignment="1">
      <alignment horizontal="left" vertical="center" wrapText="1"/>
      <protection/>
    </xf>
    <xf numFmtId="0" fontId="4" fillId="0" borderId="0" xfId="58" applyFont="1" applyBorder="1" applyAlignment="1">
      <alignment vertical="center"/>
      <protection/>
    </xf>
    <xf numFmtId="2" fontId="6" fillId="0" borderId="0" xfId="58" applyNumberFormat="1" applyFont="1" applyBorder="1" applyAlignment="1">
      <alignment horizontal="center" vertical="center"/>
      <protection/>
    </xf>
    <xf numFmtId="0" fontId="4" fillId="0" borderId="10" xfId="58" applyFont="1" applyBorder="1" applyAlignment="1">
      <alignment horizontal="center" vertical="center"/>
      <protection/>
    </xf>
    <xf numFmtId="0" fontId="6" fillId="0" borderId="10" xfId="58" applyFont="1" applyBorder="1" applyAlignment="1">
      <alignment horizontal="center" vertical="center"/>
      <protection/>
    </xf>
    <xf numFmtId="0" fontId="6" fillId="0" borderId="11" xfId="58" applyFont="1" applyBorder="1" applyAlignment="1">
      <alignment horizontal="center" vertical="center"/>
      <protection/>
    </xf>
    <xf numFmtId="0" fontId="4" fillId="0" borderId="10" xfId="58" applyFont="1" applyBorder="1" applyAlignment="1">
      <alignment vertical="center"/>
      <protection/>
    </xf>
    <xf numFmtId="0" fontId="6" fillId="0" borderId="10" xfId="58" applyFont="1" applyBorder="1" applyAlignment="1">
      <alignment horizontal="center" vertical="center" wrapText="1"/>
      <protection/>
    </xf>
    <xf numFmtId="0" fontId="6" fillId="0" borderId="10" xfId="58" applyFont="1" applyBorder="1" applyAlignment="1">
      <alignment vertical="center" wrapText="1"/>
      <protection/>
    </xf>
    <xf numFmtId="0" fontId="6" fillId="0" borderId="11" xfId="58" applyFont="1" applyBorder="1" applyAlignment="1">
      <alignment horizontal="center" vertical="center" wrapText="1"/>
      <protection/>
    </xf>
    <xf numFmtId="0" fontId="11" fillId="0" borderId="0" xfId="58" applyFont="1">
      <alignment/>
      <protection/>
    </xf>
    <xf numFmtId="0" fontId="11" fillId="0" borderId="0" xfId="58" applyFont="1" applyBorder="1">
      <alignment/>
      <protection/>
    </xf>
    <xf numFmtId="0" fontId="12" fillId="0" borderId="0" xfId="58" applyFont="1" applyBorder="1" applyAlignment="1">
      <alignment vertical="top"/>
      <protection/>
    </xf>
    <xf numFmtId="0" fontId="11" fillId="0" borderId="0" xfId="58" applyFont="1" applyBorder="1" applyAlignment="1">
      <alignment vertical="top"/>
      <protection/>
    </xf>
    <xf numFmtId="2" fontId="4" fillId="0" borderId="0" xfId="58" applyNumberFormat="1" applyFont="1" applyBorder="1">
      <alignment/>
      <protection/>
    </xf>
    <xf numFmtId="0" fontId="12" fillId="0" borderId="0" xfId="58" applyFont="1" applyBorder="1" applyAlignment="1">
      <alignment vertical="top" wrapText="1"/>
      <protection/>
    </xf>
    <xf numFmtId="0" fontId="12" fillId="0" borderId="0" xfId="58" applyFont="1" applyBorder="1" applyAlignment="1">
      <alignment horizontal="left" vertical="top"/>
      <protection/>
    </xf>
    <xf numFmtId="0" fontId="11" fillId="0" borderId="0" xfId="58" applyFont="1" applyBorder="1" applyAlignment="1">
      <alignment horizontal="right" vertical="top"/>
      <protection/>
    </xf>
    <xf numFmtId="2" fontId="13" fillId="0" borderId="0" xfId="58" applyNumberFormat="1" applyFont="1" applyBorder="1" applyAlignment="1">
      <alignment horizontal="right" vertical="center"/>
      <protection/>
    </xf>
    <xf numFmtId="0" fontId="92" fillId="0" borderId="0" xfId="58" applyFont="1" applyBorder="1" applyAlignment="1">
      <alignment horizontal="right"/>
      <protection/>
    </xf>
    <xf numFmtId="0" fontId="12" fillId="0" borderId="0" xfId="58" applyFont="1" applyFill="1" applyBorder="1" applyAlignment="1">
      <alignment vertical="top" wrapText="1"/>
      <protection/>
    </xf>
    <xf numFmtId="0" fontId="14" fillId="0" borderId="0" xfId="58" applyFont="1" applyBorder="1">
      <alignment/>
      <protection/>
    </xf>
    <xf numFmtId="0" fontId="12" fillId="0" borderId="0" xfId="58" applyFont="1" applyFill="1" applyBorder="1" applyAlignment="1">
      <alignment horizontal="left" vertical="top" wrapText="1"/>
      <protection/>
    </xf>
    <xf numFmtId="0" fontId="15" fillId="0" borderId="0" xfId="58" applyFont="1" applyBorder="1" applyAlignment="1">
      <alignment vertical="top" wrapText="1"/>
      <protection/>
    </xf>
    <xf numFmtId="0" fontId="12" fillId="0" borderId="0" xfId="58" applyFont="1">
      <alignment/>
      <protection/>
    </xf>
    <xf numFmtId="0" fontId="12" fillId="0" borderId="0" xfId="58" applyFont="1" applyBorder="1">
      <alignment/>
      <protection/>
    </xf>
    <xf numFmtId="0" fontId="12" fillId="0" borderId="0" xfId="58" applyFont="1" applyBorder="1" applyAlignment="1">
      <alignment horizontal="center"/>
      <protection/>
    </xf>
    <xf numFmtId="2" fontId="4" fillId="0" borderId="0" xfId="58" applyNumberFormat="1" applyFont="1" applyBorder="1" applyAlignment="1">
      <alignment horizontal="right"/>
      <protection/>
    </xf>
    <xf numFmtId="2" fontId="12" fillId="0" borderId="0" xfId="58" applyNumberFormat="1" applyFont="1" applyBorder="1" applyAlignment="1">
      <alignment horizontal="center"/>
      <protection/>
    </xf>
    <xf numFmtId="0" fontId="12" fillId="0" borderId="10" xfId="58" applyFont="1" applyBorder="1" applyAlignment="1">
      <alignment horizontal="center"/>
      <protection/>
    </xf>
    <xf numFmtId="0" fontId="12" fillId="0" borderId="0" xfId="58" applyFont="1" applyBorder="1" applyAlignment="1">
      <alignment horizontal="center" vertical="top"/>
      <protection/>
    </xf>
    <xf numFmtId="0" fontId="12" fillId="0" borderId="0" xfId="58" applyFont="1" applyAlignment="1">
      <alignment horizontal="center"/>
      <protection/>
    </xf>
    <xf numFmtId="0" fontId="12" fillId="0" borderId="10" xfId="58" applyFont="1" applyBorder="1" applyAlignment="1">
      <alignment/>
      <protection/>
    </xf>
    <xf numFmtId="2" fontId="0" fillId="0" borderId="0" xfId="0" applyNumberFormat="1" applyAlignment="1">
      <alignment/>
    </xf>
    <xf numFmtId="0" fontId="89" fillId="0" borderId="10" xfId="0" applyFont="1" applyBorder="1" applyAlignment="1">
      <alignment horizontal="center" vertical="center"/>
    </xf>
    <xf numFmtId="0" fontId="2" fillId="0" borderId="0" xfId="64" applyFont="1" applyAlignment="1">
      <alignment vertical="center"/>
      <protection/>
    </xf>
    <xf numFmtId="0" fontId="2" fillId="0" borderId="0" xfId="64" applyFont="1" applyBorder="1" applyAlignment="1">
      <alignment vertical="center"/>
      <protection/>
    </xf>
    <xf numFmtId="0" fontId="2" fillId="0" borderId="0" xfId="64" applyFont="1" applyBorder="1" applyAlignment="1">
      <alignment horizontal="center" vertical="center" wrapText="1"/>
      <protection/>
    </xf>
    <xf numFmtId="0" fontId="2" fillId="0" borderId="0" xfId="58" applyAlignment="1">
      <alignment horizontal="justify" vertical="center" wrapText="1"/>
      <protection/>
    </xf>
    <xf numFmtId="0" fontId="2" fillId="0" borderId="0" xfId="64" applyFont="1" applyBorder="1" applyAlignment="1">
      <alignment horizontal="justify" vertical="center" wrapText="1"/>
      <protection/>
    </xf>
    <xf numFmtId="0" fontId="2" fillId="0" borderId="0" xfId="64" applyFont="1" applyBorder="1" applyAlignment="1">
      <alignment horizontal="left" vertical="center" wrapText="1"/>
      <protection/>
    </xf>
    <xf numFmtId="0" fontId="17" fillId="0" borderId="0" xfId="64" applyFont="1" applyBorder="1" applyAlignment="1">
      <alignment horizontal="left" vertical="center" wrapText="1"/>
      <protection/>
    </xf>
    <xf numFmtId="0" fontId="6" fillId="0" borderId="0" xfId="64" applyFont="1" applyBorder="1" applyAlignment="1">
      <alignment horizontal="center" vertical="center"/>
      <protection/>
    </xf>
    <xf numFmtId="0" fontId="6" fillId="0" borderId="0" xfId="64" applyFont="1" applyBorder="1" applyAlignment="1">
      <alignment horizontal="left" vertical="center"/>
      <protection/>
    </xf>
    <xf numFmtId="165" fontId="2" fillId="0" borderId="0" xfId="64" applyNumberFormat="1" applyFont="1" applyBorder="1" applyAlignment="1">
      <alignment vertical="center"/>
      <protection/>
    </xf>
    <xf numFmtId="2" fontId="18" fillId="0" borderId="0" xfId="64" applyNumberFormat="1" applyFont="1" applyFill="1" applyBorder="1" applyAlignment="1">
      <alignment horizontal="right" vertical="center"/>
      <protection/>
    </xf>
    <xf numFmtId="2" fontId="18" fillId="0" borderId="0" xfId="64" applyNumberFormat="1" applyFont="1" applyBorder="1" applyAlignment="1">
      <alignment horizontal="right" vertical="center"/>
      <protection/>
    </xf>
    <xf numFmtId="0" fontId="19" fillId="0" borderId="0" xfId="64" applyFont="1" applyBorder="1" applyAlignment="1">
      <alignment horizontal="left" vertical="center" wrapText="1"/>
      <protection/>
    </xf>
    <xf numFmtId="0" fontId="19" fillId="0" borderId="0" xfId="64" applyFont="1" applyBorder="1" applyAlignment="1">
      <alignment vertical="center"/>
      <protection/>
    </xf>
    <xf numFmtId="2" fontId="19" fillId="0" borderId="0" xfId="64" applyNumberFormat="1" applyFont="1" applyBorder="1" applyAlignment="1">
      <alignment horizontal="right" vertical="center"/>
      <protection/>
    </xf>
    <xf numFmtId="0" fontId="2" fillId="0" borderId="0" xfId="64" applyFont="1" applyBorder="1" applyAlignment="1" quotePrefix="1">
      <alignment horizontal="right" vertical="center"/>
      <protection/>
    </xf>
    <xf numFmtId="2" fontId="19" fillId="0" borderId="0" xfId="58" applyNumberFormat="1" applyFont="1" applyBorder="1" applyAlignment="1">
      <alignment horizontal="right" vertical="center"/>
      <protection/>
    </xf>
    <xf numFmtId="0" fontId="2" fillId="0" borderId="0" xfId="64" applyFont="1" applyBorder="1" applyAlignment="1">
      <alignment horizontal="center" vertical="center"/>
      <protection/>
    </xf>
    <xf numFmtId="0" fontId="19" fillId="0" borderId="0" xfId="64" applyFont="1" applyFill="1" applyBorder="1" applyAlignment="1">
      <alignment horizontal="left" vertical="center" wrapText="1"/>
      <protection/>
    </xf>
    <xf numFmtId="0" fontId="2" fillId="0" borderId="0" xfId="64" applyFont="1" applyFill="1" applyBorder="1" applyAlignment="1">
      <alignment horizontal="right" vertical="center"/>
      <protection/>
    </xf>
    <xf numFmtId="0" fontId="2" fillId="0" borderId="0" xfId="64" applyFont="1" applyBorder="1" applyAlignment="1">
      <alignment horizontal="right" vertical="center"/>
      <protection/>
    </xf>
    <xf numFmtId="0" fontId="6" fillId="0" borderId="0" xfId="64" applyFont="1" applyBorder="1" applyAlignment="1">
      <alignment vertical="center"/>
      <protection/>
    </xf>
    <xf numFmtId="0" fontId="18" fillId="0" borderId="0" xfId="64" applyFont="1" applyBorder="1" applyAlignment="1">
      <alignment vertical="center"/>
      <protection/>
    </xf>
    <xf numFmtId="0" fontId="2" fillId="0" borderId="0" xfId="64" applyFont="1" applyBorder="1" applyAlignment="1" quotePrefix="1">
      <alignment horizontal="center" vertical="center"/>
      <protection/>
    </xf>
    <xf numFmtId="0" fontId="2" fillId="0" borderId="0" xfId="64" applyFont="1" applyFill="1" applyBorder="1" applyAlignment="1" quotePrefix="1">
      <alignment horizontal="center" vertical="center"/>
      <protection/>
    </xf>
    <xf numFmtId="0" fontId="19" fillId="0" borderId="0" xfId="58" applyFont="1" applyBorder="1" applyAlignment="1">
      <alignment horizontal="right" vertical="center"/>
      <protection/>
    </xf>
    <xf numFmtId="0" fontId="19" fillId="0" borderId="0" xfId="58" applyFont="1" applyBorder="1" applyAlignment="1">
      <alignment horizontal="left" vertical="center"/>
      <protection/>
    </xf>
    <xf numFmtId="0" fontId="19" fillId="0" borderId="0" xfId="64" applyFont="1" applyBorder="1" applyAlignment="1">
      <alignment horizontal="left" vertical="center"/>
      <protection/>
    </xf>
    <xf numFmtId="0" fontId="2" fillId="0" borderId="0" xfId="64" applyFont="1" applyBorder="1" applyAlignment="1">
      <alignment horizontal="left" vertical="center"/>
      <protection/>
    </xf>
    <xf numFmtId="2" fontId="19" fillId="0" borderId="0" xfId="64" applyNumberFormat="1" applyFont="1" applyBorder="1" applyAlignment="1">
      <alignment vertical="center"/>
      <protection/>
    </xf>
    <xf numFmtId="2" fontId="19" fillId="0" borderId="0" xfId="58" applyNumberFormat="1" applyFont="1" applyFill="1" applyBorder="1" applyAlignment="1">
      <alignment vertical="center"/>
      <protection/>
    </xf>
    <xf numFmtId="0" fontId="6" fillId="0" borderId="0" xfId="64" applyFont="1" applyBorder="1" applyAlignment="1">
      <alignment horizontal="right" vertical="center" wrapText="1"/>
      <protection/>
    </xf>
    <xf numFmtId="0" fontId="2" fillId="0" borderId="0" xfId="64" applyFont="1" applyFill="1" applyAlignment="1">
      <alignment vertical="center"/>
      <protection/>
    </xf>
    <xf numFmtId="0" fontId="19" fillId="0" borderId="0" xfId="64" applyFont="1" applyFill="1" applyBorder="1" applyAlignment="1">
      <alignment vertical="center"/>
      <protection/>
    </xf>
    <xf numFmtId="0" fontId="6" fillId="0" borderId="0" xfId="64" applyFont="1" applyFill="1" applyBorder="1" applyAlignment="1">
      <alignment horizontal="left" vertical="center"/>
      <protection/>
    </xf>
    <xf numFmtId="2" fontId="2" fillId="0" borderId="0" xfId="64" applyNumberFormat="1" applyFont="1" applyAlignment="1">
      <alignment vertical="center"/>
      <protection/>
    </xf>
    <xf numFmtId="0" fontId="19" fillId="0" borderId="0" xfId="64" applyFont="1" applyBorder="1" applyAlignment="1">
      <alignment horizontal="right" vertical="center"/>
      <protection/>
    </xf>
    <xf numFmtId="0" fontId="21" fillId="0" borderId="0" xfId="58" applyFont="1" applyBorder="1" applyAlignment="1">
      <alignment horizontal="right" vertical="center"/>
      <protection/>
    </xf>
    <xf numFmtId="2" fontId="2" fillId="0" borderId="0" xfId="64" applyNumberFormat="1" applyFont="1" applyFill="1" applyAlignment="1">
      <alignment vertical="center"/>
      <protection/>
    </xf>
    <xf numFmtId="2" fontId="19" fillId="0" borderId="0" xfId="64" applyNumberFormat="1" applyFont="1" applyFill="1" applyBorder="1" applyAlignment="1">
      <alignment vertical="center"/>
      <protection/>
    </xf>
    <xf numFmtId="0" fontId="0" fillId="0" borderId="0" xfId="64" applyFont="1" applyBorder="1" applyAlignment="1" quotePrefix="1">
      <alignment horizontal="center" vertical="center"/>
      <protection/>
    </xf>
    <xf numFmtId="2" fontId="18" fillId="0" borderId="0" xfId="64" applyNumberFormat="1" applyFont="1" applyBorder="1" applyAlignment="1">
      <alignment vertical="center"/>
      <protection/>
    </xf>
    <xf numFmtId="0" fontId="6" fillId="0" borderId="10" xfId="64" applyFont="1" applyBorder="1" applyAlignment="1">
      <alignment horizontal="center" vertical="center"/>
      <protection/>
    </xf>
    <xf numFmtId="0" fontId="2" fillId="0" borderId="10" xfId="64" applyFont="1" applyBorder="1" applyAlignment="1">
      <alignment vertical="center"/>
      <protection/>
    </xf>
    <xf numFmtId="0" fontId="2" fillId="0" borderId="10" xfId="64" applyFont="1" applyBorder="1" applyAlignment="1">
      <alignment horizontal="center" vertical="center"/>
      <protection/>
    </xf>
    <xf numFmtId="0" fontId="6" fillId="0" borderId="10" xfId="64" applyFont="1" applyBorder="1" applyAlignment="1">
      <alignment horizontal="left" vertical="center"/>
      <protection/>
    </xf>
    <xf numFmtId="0" fontId="2" fillId="0" borderId="10" xfId="64" applyFont="1" applyBorder="1" applyAlignment="1">
      <alignment horizontal="left" vertical="center"/>
      <protection/>
    </xf>
    <xf numFmtId="0" fontId="6" fillId="0" borderId="0" xfId="64" applyFont="1" applyAlignment="1">
      <alignment vertical="center"/>
      <protection/>
    </xf>
    <xf numFmtId="0" fontId="6" fillId="0" borderId="10" xfId="64" applyFont="1" applyBorder="1" applyAlignment="1">
      <alignment horizontal="center" vertical="center" wrapText="1"/>
      <protection/>
    </xf>
    <xf numFmtId="0" fontId="2" fillId="0" borderId="0" xfId="58">
      <alignment/>
      <protection/>
    </xf>
    <xf numFmtId="2" fontId="2" fillId="0" borderId="0" xfId="58" applyNumberFormat="1">
      <alignment/>
      <protection/>
    </xf>
    <xf numFmtId="1" fontId="2" fillId="0" borderId="0" xfId="58" applyNumberFormat="1">
      <alignment/>
      <protection/>
    </xf>
    <xf numFmtId="2" fontId="13" fillId="0" borderId="0" xfId="58" applyNumberFormat="1" applyFont="1">
      <alignment/>
      <protection/>
    </xf>
    <xf numFmtId="0" fontId="2" fillId="0" borderId="0" xfId="58" applyAlignment="1">
      <alignment vertical="center"/>
      <protection/>
    </xf>
    <xf numFmtId="0" fontId="2" fillId="0" borderId="10" xfId="58" applyBorder="1">
      <alignment/>
      <protection/>
    </xf>
    <xf numFmtId="0" fontId="6" fillId="0" borderId="10" xfId="64" applyFont="1" applyBorder="1" applyAlignment="1">
      <alignment horizontal="center"/>
      <protection/>
    </xf>
    <xf numFmtId="0" fontId="22" fillId="0" borderId="10" xfId="58" applyFont="1" applyBorder="1" applyAlignment="1">
      <alignment horizontal="center" vertical="center"/>
      <protection/>
    </xf>
    <xf numFmtId="0" fontId="2" fillId="0" borderId="10" xfId="64" applyFont="1" applyBorder="1" applyAlignment="1">
      <alignment horizontal="left"/>
      <protection/>
    </xf>
    <xf numFmtId="0" fontId="6" fillId="0" borderId="10" xfId="64" applyFont="1" applyBorder="1" applyAlignment="1">
      <alignment horizontal="left"/>
      <protection/>
    </xf>
    <xf numFmtId="0" fontId="7" fillId="0" borderId="0" xfId="65" applyFont="1" applyFill="1" applyBorder="1">
      <alignment/>
      <protection/>
    </xf>
    <xf numFmtId="0" fontId="4" fillId="0" borderId="0" xfId="65" applyFont="1" applyFill="1" applyBorder="1" applyAlignment="1">
      <alignment vertical="center"/>
      <protection/>
    </xf>
    <xf numFmtId="0" fontId="4" fillId="0" borderId="0" xfId="65" applyFont="1" applyFill="1" applyBorder="1" applyAlignment="1">
      <alignment vertical="center" wrapText="1"/>
      <protection/>
    </xf>
    <xf numFmtId="0" fontId="6" fillId="0" borderId="0" xfId="65" applyFont="1" applyFill="1" applyBorder="1" applyAlignment="1">
      <alignment vertical="center" wrapText="1"/>
      <protection/>
    </xf>
    <xf numFmtId="0" fontId="2" fillId="0" borderId="0" xfId="65" applyFont="1" applyFill="1" applyBorder="1" applyAlignment="1">
      <alignment vertical="center"/>
      <protection/>
    </xf>
    <xf numFmtId="2" fontId="23" fillId="0" borderId="12" xfId="65" applyNumberFormat="1" applyFont="1" applyFill="1" applyBorder="1">
      <alignment/>
      <protection/>
    </xf>
    <xf numFmtId="0" fontId="6" fillId="0" borderId="12" xfId="65" applyFont="1" applyFill="1" applyBorder="1" applyAlignment="1">
      <alignment vertical="center" wrapText="1"/>
      <protection/>
    </xf>
    <xf numFmtId="0" fontId="2" fillId="0" borderId="13" xfId="65" applyFont="1" applyFill="1" applyBorder="1" applyAlignment="1">
      <alignment vertical="center"/>
      <protection/>
    </xf>
    <xf numFmtId="0" fontId="7" fillId="0" borderId="14" xfId="65" applyFont="1" applyFill="1" applyBorder="1">
      <alignment/>
      <protection/>
    </xf>
    <xf numFmtId="0" fontId="7" fillId="0" borderId="15" xfId="65" applyFont="1" applyFill="1" applyBorder="1">
      <alignment/>
      <protection/>
    </xf>
    <xf numFmtId="0" fontId="2" fillId="0" borderId="15" xfId="65" applyFont="1" applyFill="1" applyBorder="1" applyAlignment="1">
      <alignment vertical="center" wrapText="1"/>
      <protection/>
    </xf>
    <xf numFmtId="0" fontId="2" fillId="0" borderId="16" xfId="65" applyFont="1" applyFill="1" applyBorder="1" applyAlignment="1">
      <alignment vertical="center" wrapText="1"/>
      <protection/>
    </xf>
    <xf numFmtId="0" fontId="7" fillId="0" borderId="15" xfId="65" applyFont="1" applyFill="1" applyBorder="1" applyAlignment="1">
      <alignment vertical="center"/>
      <protection/>
    </xf>
    <xf numFmtId="2" fontId="7" fillId="0" borderId="15" xfId="65" applyNumberFormat="1" applyFont="1" applyFill="1" applyBorder="1" applyAlignment="1">
      <alignment vertical="center"/>
      <protection/>
    </xf>
    <xf numFmtId="0" fontId="2" fillId="0" borderId="16" xfId="65" applyFont="1" applyFill="1" applyBorder="1" applyAlignment="1" quotePrefix="1">
      <alignment horizontal="center" vertical="center" wrapText="1"/>
      <protection/>
    </xf>
    <xf numFmtId="0" fontId="24" fillId="0" borderId="15" xfId="45" applyNumberFormat="1" applyFont="1" applyFill="1" applyBorder="1" applyAlignment="1">
      <alignment horizontal="right" vertical="center" wrapText="1"/>
    </xf>
    <xf numFmtId="2" fontId="7" fillId="0" borderId="14" xfId="65" applyNumberFormat="1" applyFont="1" applyFill="1" applyBorder="1" applyAlignment="1">
      <alignment vertical="center"/>
      <protection/>
    </xf>
    <xf numFmtId="2" fontId="23" fillId="0" borderId="15" xfId="65" applyNumberFormat="1" applyFont="1" applyFill="1" applyBorder="1" applyAlignment="1">
      <alignment vertical="center"/>
      <protection/>
    </xf>
    <xf numFmtId="0" fontId="6" fillId="0" borderId="15" xfId="65" applyFont="1" applyFill="1" applyBorder="1" applyAlignment="1">
      <alignment vertical="center" wrapText="1"/>
      <protection/>
    </xf>
    <xf numFmtId="0" fontId="6" fillId="0" borderId="16" xfId="65" applyFont="1" applyFill="1" applyBorder="1" applyAlignment="1">
      <alignment vertical="center"/>
      <protection/>
    </xf>
    <xf numFmtId="0" fontId="2" fillId="0" borderId="16" xfId="65" applyFont="1" applyFill="1" applyBorder="1" applyAlignment="1">
      <alignment horizontal="right" vertical="center"/>
      <protection/>
    </xf>
    <xf numFmtId="2" fontId="7" fillId="0" borderId="14" xfId="65" applyNumberFormat="1" applyFont="1" applyFill="1" applyBorder="1">
      <alignment/>
      <protection/>
    </xf>
    <xf numFmtId="2" fontId="7" fillId="0" borderId="15" xfId="65" applyNumberFormat="1" applyFont="1" applyFill="1" applyBorder="1">
      <alignment/>
      <protection/>
    </xf>
    <xf numFmtId="2" fontId="7" fillId="0" borderId="0" xfId="65" applyNumberFormat="1" applyFont="1" applyFill="1" applyBorder="1" applyAlignment="1">
      <alignment vertical="center"/>
      <protection/>
    </xf>
    <xf numFmtId="0" fontId="6" fillId="0" borderId="16" xfId="65" applyFont="1" applyFill="1" applyBorder="1" applyAlignment="1">
      <alignment horizontal="left" vertical="center"/>
      <protection/>
    </xf>
    <xf numFmtId="2" fontId="13" fillId="0" borderId="14" xfId="58" applyNumberFormat="1" applyFont="1" applyFill="1" applyBorder="1" applyAlignment="1">
      <alignment horizontal="right" vertical="center"/>
      <protection/>
    </xf>
    <xf numFmtId="2" fontId="13" fillId="0" borderId="15" xfId="58" applyNumberFormat="1" applyFont="1" applyFill="1" applyBorder="1" applyAlignment="1">
      <alignment horizontal="right" vertical="center"/>
      <protection/>
    </xf>
    <xf numFmtId="0" fontId="2" fillId="0" borderId="16" xfId="65" applyFont="1" applyFill="1" applyBorder="1" applyAlignment="1">
      <alignment vertical="center"/>
      <protection/>
    </xf>
    <xf numFmtId="0" fontId="2" fillId="0" borderId="16" xfId="65" applyFont="1" applyFill="1" applyBorder="1" applyAlignment="1" quotePrefix="1">
      <alignment horizontal="right" vertical="center"/>
      <protection/>
    </xf>
    <xf numFmtId="0" fontId="93" fillId="0" borderId="15" xfId="65" applyFont="1" applyFill="1" applyBorder="1" applyAlignment="1">
      <alignment vertical="center" wrapText="1"/>
      <protection/>
    </xf>
    <xf numFmtId="0" fontId="93" fillId="0" borderId="16" xfId="65" applyFont="1" applyFill="1" applyBorder="1" applyAlignment="1">
      <alignment vertical="center"/>
      <protection/>
    </xf>
    <xf numFmtId="2" fontId="23" fillId="0" borderId="17" xfId="65" applyNumberFormat="1" applyFont="1" applyFill="1" applyBorder="1" applyAlignment="1">
      <alignment vertical="center"/>
      <protection/>
    </xf>
    <xf numFmtId="2" fontId="13" fillId="0" borderId="18" xfId="58" applyNumberFormat="1" applyFont="1" applyFill="1" applyBorder="1" applyAlignment="1">
      <alignment horizontal="right" vertical="center"/>
      <protection/>
    </xf>
    <xf numFmtId="2" fontId="7" fillId="0" borderId="19" xfId="65" applyNumberFormat="1" applyFont="1" applyFill="1" applyBorder="1" applyAlignment="1">
      <alignment vertical="center"/>
      <protection/>
    </xf>
    <xf numFmtId="2" fontId="23" fillId="0" borderId="20" xfId="65" applyNumberFormat="1" applyFont="1" applyFill="1" applyBorder="1" applyAlignment="1">
      <alignment vertical="center"/>
      <protection/>
    </xf>
    <xf numFmtId="0" fontId="0" fillId="0" borderId="15" xfId="65" applyFont="1" applyFill="1" applyBorder="1" applyAlignment="1">
      <alignment vertical="center"/>
      <protection/>
    </xf>
    <xf numFmtId="0" fontId="2" fillId="0" borderId="16" xfId="65" applyFont="1" applyFill="1" applyBorder="1" applyAlignment="1">
      <alignment horizontal="center" vertical="center"/>
      <protection/>
    </xf>
    <xf numFmtId="0" fontId="2" fillId="0" borderId="15" xfId="65" applyFont="1" applyFill="1" applyBorder="1" applyAlignment="1">
      <alignment vertical="center"/>
      <protection/>
    </xf>
    <xf numFmtId="0" fontId="0" fillId="0" borderId="15" xfId="65" applyFont="1" applyFill="1" applyBorder="1" applyAlignment="1">
      <alignment vertical="center" wrapText="1"/>
      <protection/>
    </xf>
    <xf numFmtId="0" fontId="7" fillId="0" borderId="15" xfId="65" applyFont="1" applyFill="1" applyBorder="1" applyAlignment="1">
      <alignment horizontal="center" vertical="center"/>
      <protection/>
    </xf>
    <xf numFmtId="0" fontId="2" fillId="0" borderId="16" xfId="65" applyFont="1" applyFill="1" applyBorder="1" applyAlignment="1">
      <alignment horizontal="left" vertical="center"/>
      <protection/>
    </xf>
    <xf numFmtId="0" fontId="2" fillId="0" borderId="16" xfId="65" applyFont="1" applyFill="1" applyBorder="1" applyAlignment="1" quotePrefix="1">
      <alignment horizontal="center" vertical="center"/>
      <protection/>
    </xf>
    <xf numFmtId="2" fontId="23" fillId="0" borderId="21" xfId="65" applyNumberFormat="1" applyFont="1" applyFill="1" applyBorder="1" applyAlignment="1">
      <alignment horizontal="center" vertical="center"/>
      <protection/>
    </xf>
    <xf numFmtId="0" fontId="6" fillId="0" borderId="21" xfId="65" applyFont="1" applyFill="1" applyBorder="1" applyAlignment="1">
      <alignment vertical="center"/>
      <protection/>
    </xf>
    <xf numFmtId="0" fontId="6" fillId="0" borderId="22" xfId="65" applyFont="1" applyFill="1" applyBorder="1" applyAlignment="1">
      <alignment vertical="center"/>
      <protection/>
    </xf>
    <xf numFmtId="0" fontId="6" fillId="0" borderId="10" xfId="64" applyFont="1" applyFill="1" applyBorder="1" applyAlignment="1">
      <alignment horizontal="center" vertical="center"/>
      <protection/>
    </xf>
    <xf numFmtId="0" fontId="6" fillId="0" borderId="0" xfId="65" applyFont="1" applyFill="1" applyBorder="1" applyAlignment="1">
      <alignment horizontal="center" vertical="center"/>
      <protection/>
    </xf>
    <xf numFmtId="0" fontId="4" fillId="0" borderId="0" xfId="65" applyFont="1" applyFill="1" applyBorder="1">
      <alignment/>
      <protection/>
    </xf>
    <xf numFmtId="0" fontId="2" fillId="0" borderId="10" xfId="64" applyFont="1" applyFill="1" applyBorder="1" applyAlignment="1">
      <alignment vertical="center"/>
      <protection/>
    </xf>
    <xf numFmtId="0" fontId="2" fillId="0" borderId="10"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6" fillId="0" borderId="10" xfId="58" applyFont="1" applyFill="1" applyBorder="1" applyAlignment="1">
      <alignment horizontal="center" vertical="center" wrapText="1"/>
      <protection/>
    </xf>
    <xf numFmtId="0" fontId="2" fillId="0" borderId="0" xfId="65" applyFont="1" applyBorder="1">
      <alignment/>
      <protection/>
    </xf>
    <xf numFmtId="0" fontId="2" fillId="0" borderId="0" xfId="65" applyFont="1">
      <alignment/>
      <protection/>
    </xf>
    <xf numFmtId="0" fontId="2" fillId="0" borderId="0" xfId="65" applyFont="1" applyAlignment="1">
      <alignment vertical="center"/>
      <protection/>
    </xf>
    <xf numFmtId="0" fontId="2" fillId="0" borderId="0" xfId="65" applyFont="1" applyBorder="1" applyAlignment="1">
      <alignment vertical="center"/>
      <protection/>
    </xf>
    <xf numFmtId="0" fontId="2" fillId="0" borderId="0" xfId="65" applyFont="1" applyBorder="1" applyAlignment="1">
      <alignment horizontal="left" vertical="center" wrapText="1"/>
      <protection/>
    </xf>
    <xf numFmtId="0" fontId="2" fillId="0" borderId="0" xfId="65" applyFont="1" applyBorder="1" applyAlignment="1">
      <alignment horizontal="left" vertical="center"/>
      <protection/>
    </xf>
    <xf numFmtId="0" fontId="2" fillId="0" borderId="0" xfId="65" applyFont="1" applyBorder="1" applyAlignment="1">
      <alignment vertical="center" wrapText="1"/>
      <protection/>
    </xf>
    <xf numFmtId="0" fontId="2" fillId="33" borderId="0" xfId="65" applyFont="1" applyFill="1" applyBorder="1" applyAlignment="1">
      <alignment horizontal="left" vertical="center"/>
      <protection/>
    </xf>
    <xf numFmtId="0" fontId="2" fillId="33" borderId="0" xfId="65" applyFont="1" applyFill="1" applyBorder="1" applyAlignment="1">
      <alignment horizontal="right" vertical="center" wrapText="1"/>
      <protection/>
    </xf>
    <xf numFmtId="0" fontId="2" fillId="0" borderId="0" xfId="65" applyFont="1" applyFill="1" applyBorder="1" applyAlignment="1">
      <alignment horizontal="left" vertical="center"/>
      <protection/>
    </xf>
    <xf numFmtId="2" fontId="18" fillId="0" borderId="0" xfId="58" applyNumberFormat="1" applyFont="1" applyBorder="1" applyAlignment="1">
      <alignment horizontal="right" vertical="center"/>
      <protection/>
    </xf>
    <xf numFmtId="2" fontId="18" fillId="0" borderId="0" xfId="58" applyNumberFormat="1" applyFont="1" applyFill="1" applyBorder="1" applyAlignment="1">
      <alignment vertical="center"/>
      <protection/>
    </xf>
    <xf numFmtId="0" fontId="6" fillId="0" borderId="0" xfId="65" applyFont="1" applyFill="1" applyBorder="1" applyAlignment="1">
      <alignment vertical="center"/>
      <protection/>
    </xf>
    <xf numFmtId="0" fontId="6" fillId="0" borderId="0" xfId="65" applyFont="1" applyBorder="1" applyAlignment="1">
      <alignment horizontal="center" vertical="center"/>
      <protection/>
    </xf>
    <xf numFmtId="0" fontId="19" fillId="0" borderId="0" xfId="65" applyFont="1" applyBorder="1">
      <alignment/>
      <protection/>
    </xf>
    <xf numFmtId="0" fontId="19" fillId="0" borderId="0" xfId="65" applyFont="1" applyFill="1" applyBorder="1">
      <alignment/>
      <protection/>
    </xf>
    <xf numFmtId="2" fontId="18" fillId="0" borderId="0" xfId="65" applyNumberFormat="1" applyFont="1" applyAlignment="1">
      <alignment vertical="center"/>
      <protection/>
    </xf>
    <xf numFmtId="1" fontId="6" fillId="0" borderId="10" xfId="65" applyNumberFormat="1" applyFont="1" applyFill="1" applyBorder="1" applyAlignment="1">
      <alignment horizontal="center" vertical="center"/>
      <protection/>
    </xf>
    <xf numFmtId="0" fontId="6" fillId="0" borderId="10" xfId="65" applyFont="1" applyFill="1" applyBorder="1" applyAlignment="1">
      <alignment horizontal="center" vertical="center"/>
      <protection/>
    </xf>
    <xf numFmtId="0" fontId="6" fillId="0" borderId="10" xfId="65" applyFont="1" applyBorder="1" applyAlignment="1">
      <alignment horizontal="center" vertical="center" wrapText="1"/>
      <protection/>
    </xf>
    <xf numFmtId="0" fontId="6" fillId="0" borderId="10" xfId="65" applyFont="1" applyBorder="1" applyAlignment="1">
      <alignment vertical="center" wrapText="1"/>
      <protection/>
    </xf>
    <xf numFmtId="0" fontId="6" fillId="0" borderId="0" xfId="65" applyFont="1" applyBorder="1" applyAlignment="1">
      <alignment horizontal="center"/>
      <protection/>
    </xf>
    <xf numFmtId="0" fontId="13" fillId="0" borderId="0" xfId="66" applyFont="1" applyBorder="1">
      <alignment/>
      <protection/>
    </xf>
    <xf numFmtId="0" fontId="2" fillId="0" borderId="0" xfId="58" applyFont="1" applyFill="1" applyBorder="1">
      <alignment/>
      <protection/>
    </xf>
    <xf numFmtId="0" fontId="2" fillId="0" borderId="0" xfId="58" applyFont="1" applyBorder="1">
      <alignment/>
      <protection/>
    </xf>
    <xf numFmtId="0" fontId="14" fillId="0" borderId="0" xfId="66" applyFont="1" applyBorder="1">
      <alignment/>
      <protection/>
    </xf>
    <xf numFmtId="2" fontId="2" fillId="0" borderId="0" xfId="58" applyNumberFormat="1" applyFont="1" applyBorder="1" applyAlignment="1">
      <alignment horizontal="right" vertical="center"/>
      <protection/>
    </xf>
    <xf numFmtId="0" fontId="2" fillId="0" borderId="0" xfId="66" applyFont="1" applyBorder="1" applyAlignment="1">
      <alignment vertical="top" wrapText="1"/>
      <protection/>
    </xf>
    <xf numFmtId="0" fontId="2" fillId="0" borderId="0" xfId="66" applyFont="1" applyBorder="1" applyAlignment="1">
      <alignment horizontal="right" vertical="top" wrapText="1"/>
      <protection/>
    </xf>
    <xf numFmtId="0" fontId="2" fillId="0" borderId="0" xfId="66" applyFont="1" applyBorder="1" applyAlignment="1">
      <alignment vertical="center"/>
      <protection/>
    </xf>
    <xf numFmtId="2" fontId="2" fillId="0" borderId="0" xfId="66" applyNumberFormat="1" applyFont="1" applyBorder="1" applyAlignment="1">
      <alignment vertical="center"/>
      <protection/>
    </xf>
    <xf numFmtId="0" fontId="2" fillId="0" borderId="0" xfId="66" applyFont="1" applyBorder="1" applyAlignment="1" quotePrefix="1">
      <alignment horizontal="left" vertical="top" wrapText="1"/>
      <protection/>
    </xf>
    <xf numFmtId="0" fontId="6" fillId="0" borderId="0" xfId="66" applyFont="1" applyBorder="1" applyAlignment="1">
      <alignment vertical="top" wrapText="1"/>
      <protection/>
    </xf>
    <xf numFmtId="0" fontId="2" fillId="0" borderId="0" xfId="66" applyFont="1" applyBorder="1" applyAlignment="1">
      <alignment horizontal="left" vertical="top" wrapText="1"/>
      <protection/>
    </xf>
    <xf numFmtId="0" fontId="2" fillId="0" borderId="23" xfId="58" applyFont="1" applyBorder="1" applyAlignment="1">
      <alignment horizontal="right" vertical="top" wrapText="1"/>
      <protection/>
    </xf>
    <xf numFmtId="0" fontId="8" fillId="0" borderId="0" xfId="58" applyFont="1" applyBorder="1" applyAlignment="1">
      <alignment vertical="top" wrapText="1"/>
      <protection/>
    </xf>
    <xf numFmtId="0" fontId="6" fillId="0" borderId="23" xfId="58" applyFont="1" applyBorder="1" applyAlignment="1">
      <alignment horizontal="left" vertical="top" wrapText="1"/>
      <protection/>
    </xf>
    <xf numFmtId="2" fontId="13" fillId="0" borderId="0" xfId="66" applyNumberFormat="1" applyFont="1" applyBorder="1">
      <alignment/>
      <protection/>
    </xf>
    <xf numFmtId="0" fontId="13" fillId="0" borderId="0" xfId="66" applyFont="1" applyBorder="1" applyAlignment="1">
      <alignment vertical="top" wrapText="1"/>
      <protection/>
    </xf>
    <xf numFmtId="0" fontId="6" fillId="0" borderId="0" xfId="66" applyFont="1" applyBorder="1" applyAlignment="1">
      <alignment horizontal="center"/>
      <protection/>
    </xf>
    <xf numFmtId="0" fontId="6" fillId="0" borderId="10" xfId="66" applyFont="1" applyBorder="1" applyAlignment="1">
      <alignment horizontal="center" vertical="top" wrapText="1"/>
      <protection/>
    </xf>
    <xf numFmtId="0" fontId="13" fillId="0" borderId="0" xfId="66" applyFont="1" applyBorder="1" applyAlignment="1">
      <alignment horizontal="center" vertical="center"/>
      <protection/>
    </xf>
    <xf numFmtId="0" fontId="13" fillId="0" borderId="10" xfId="66" applyFont="1" applyBorder="1" applyAlignment="1">
      <alignment horizontal="center" vertical="center" wrapText="1"/>
      <protection/>
    </xf>
    <xf numFmtId="0" fontId="13" fillId="0" borderId="10" xfId="66" applyFont="1" applyBorder="1" applyAlignment="1">
      <alignment vertical="top" wrapText="1"/>
      <protection/>
    </xf>
    <xf numFmtId="0" fontId="2" fillId="0" borderId="0" xfId="66" applyFont="1" applyBorder="1">
      <alignment/>
      <protection/>
    </xf>
    <xf numFmtId="0" fontId="2" fillId="0" borderId="0" xfId="66" applyFont="1" applyBorder="1" applyAlignment="1">
      <alignment wrapText="1"/>
      <protection/>
    </xf>
    <xf numFmtId="0" fontId="2" fillId="0" borderId="0" xfId="66" applyFont="1" applyFill="1" applyBorder="1">
      <alignment/>
      <protection/>
    </xf>
    <xf numFmtId="2" fontId="2" fillId="0" borderId="0" xfId="66" applyNumberFormat="1" applyFont="1" applyFill="1" applyBorder="1" applyAlignment="1">
      <alignment vertical="center"/>
      <protection/>
    </xf>
    <xf numFmtId="0" fontId="6" fillId="0" borderId="0" xfId="66" applyFont="1" applyFill="1" applyBorder="1" applyAlignment="1">
      <alignment horizontal="left" wrapText="1"/>
      <protection/>
    </xf>
    <xf numFmtId="0" fontId="6" fillId="0" borderId="0" xfId="66" applyFont="1" applyBorder="1" applyAlignment="1">
      <alignment horizontal="left" wrapText="1"/>
      <protection/>
    </xf>
    <xf numFmtId="43" fontId="2" fillId="0" borderId="0" xfId="45" applyFont="1" applyBorder="1" applyAlignment="1">
      <alignment vertical="center"/>
    </xf>
    <xf numFmtId="0" fontId="6" fillId="0" borderId="0" xfId="66" applyFont="1" applyBorder="1" applyAlignment="1">
      <alignment wrapText="1"/>
      <protection/>
    </xf>
    <xf numFmtId="0" fontId="6" fillId="0" borderId="0" xfId="66" applyFont="1" applyBorder="1">
      <alignment/>
      <protection/>
    </xf>
    <xf numFmtId="2" fontId="6" fillId="0" borderId="0" xfId="66" applyNumberFormat="1" applyFont="1" applyBorder="1" applyAlignment="1">
      <alignment vertical="center"/>
      <protection/>
    </xf>
    <xf numFmtId="0" fontId="2" fillId="0" borderId="0" xfId="66" applyFont="1" applyBorder="1" applyAlignment="1">
      <alignment horizontal="left"/>
      <protection/>
    </xf>
    <xf numFmtId="0" fontId="6" fillId="0" borderId="0" xfId="66" applyFont="1" applyFill="1" applyBorder="1" applyAlignment="1">
      <alignment horizontal="left"/>
      <protection/>
    </xf>
    <xf numFmtId="0" fontId="6" fillId="0" borderId="0" xfId="66" applyFont="1" applyFill="1" applyBorder="1">
      <alignment/>
      <protection/>
    </xf>
    <xf numFmtId="2" fontId="94" fillId="0" borderId="0" xfId="58" applyNumberFormat="1" applyFont="1" applyBorder="1" applyAlignment="1">
      <alignment horizontal="right" vertical="center"/>
      <protection/>
    </xf>
    <xf numFmtId="0" fontId="6" fillId="0" borderId="0" xfId="66" applyFont="1" applyFill="1" applyBorder="1" applyAlignment="1" quotePrefix="1">
      <alignment horizontal="left" vertical="center" wrapText="1"/>
      <protection/>
    </xf>
    <xf numFmtId="0" fontId="6" fillId="0" borderId="0" xfId="66" applyFont="1" applyFill="1" applyBorder="1" applyAlignment="1">
      <alignment horizontal="left" vertical="center"/>
      <protection/>
    </xf>
    <xf numFmtId="2" fontId="6" fillId="0" borderId="0" xfId="58" applyNumberFormat="1" applyFont="1" applyBorder="1" applyAlignment="1">
      <alignment horizontal="right" vertical="center"/>
      <protection/>
    </xf>
    <xf numFmtId="2" fontId="2" fillId="0" borderId="0" xfId="66" applyNumberFormat="1" applyFont="1" applyBorder="1">
      <alignment/>
      <protection/>
    </xf>
    <xf numFmtId="2" fontId="22" fillId="0" borderId="0" xfId="58" applyNumberFormat="1" applyFont="1" applyBorder="1" applyAlignment="1">
      <alignment horizontal="right" vertical="center"/>
      <protection/>
    </xf>
    <xf numFmtId="0" fontId="6" fillId="0" borderId="0" xfId="66" applyFont="1" applyFill="1" applyBorder="1" applyAlignment="1" quotePrefix="1">
      <alignment horizontal="left"/>
      <protection/>
    </xf>
    <xf numFmtId="2" fontId="13" fillId="0" borderId="0" xfId="58" applyNumberFormat="1" applyFont="1" applyFill="1" applyBorder="1" applyAlignment="1">
      <alignment horizontal="right" vertical="center"/>
      <protection/>
    </xf>
    <xf numFmtId="2" fontId="2" fillId="0" borderId="0" xfId="66" applyNumberFormat="1" applyFont="1" applyFill="1" applyBorder="1">
      <alignment/>
      <protection/>
    </xf>
    <xf numFmtId="0" fontId="6" fillId="0" borderId="10" xfId="66" applyFont="1" applyBorder="1" applyAlignment="1">
      <alignment horizontal="center"/>
      <protection/>
    </xf>
    <xf numFmtId="0" fontId="6" fillId="0" borderId="10" xfId="66" applyFont="1" applyFill="1" applyBorder="1" applyAlignment="1">
      <alignment horizontal="center" vertical="top"/>
      <protection/>
    </xf>
    <xf numFmtId="0" fontId="6" fillId="0" borderId="10" xfId="66" applyFont="1" applyFill="1" applyBorder="1" applyAlignment="1">
      <alignment horizontal="center"/>
      <protection/>
    </xf>
    <xf numFmtId="0" fontId="6" fillId="0" borderId="10" xfId="66" applyFont="1" applyBorder="1">
      <alignment/>
      <protection/>
    </xf>
    <xf numFmtId="0" fontId="6" fillId="0" borderId="10" xfId="66" applyFont="1" applyFill="1" applyBorder="1">
      <alignment/>
      <protection/>
    </xf>
    <xf numFmtId="0" fontId="2" fillId="0" borderId="24" xfId="65" applyFont="1" applyBorder="1">
      <alignment/>
      <protection/>
    </xf>
    <xf numFmtId="0" fontId="2" fillId="0" borderId="24" xfId="65" applyFont="1" applyBorder="1" applyAlignment="1">
      <alignment vertical="center"/>
      <protection/>
    </xf>
    <xf numFmtId="0" fontId="2" fillId="0" borderId="24" xfId="67" applyFont="1" applyFill="1" applyBorder="1">
      <alignment/>
      <protection/>
    </xf>
    <xf numFmtId="0" fontId="2" fillId="0" borderId="24" xfId="65" applyFont="1" applyFill="1" applyBorder="1">
      <alignment/>
      <protection/>
    </xf>
    <xf numFmtId="0" fontId="2" fillId="0" borderId="24" xfId="65" applyFont="1" applyFill="1" applyBorder="1" applyAlignment="1">
      <alignment vertical="center"/>
      <protection/>
    </xf>
    <xf numFmtId="0" fontId="2" fillId="33" borderId="24" xfId="65" applyFont="1" applyFill="1" applyBorder="1">
      <alignment/>
      <protection/>
    </xf>
    <xf numFmtId="0" fontId="6" fillId="0" borderId="24" xfId="65" applyFont="1" applyFill="1" applyBorder="1" applyAlignment="1">
      <alignment vertical="center"/>
      <protection/>
    </xf>
    <xf numFmtId="0" fontId="12" fillId="0" borderId="24" xfId="65" applyFont="1" applyFill="1" applyBorder="1" applyAlignment="1">
      <alignment vertical="center"/>
      <protection/>
    </xf>
    <xf numFmtId="2" fontId="6" fillId="0" borderId="24" xfId="65" applyNumberFormat="1" applyFont="1" applyFill="1" applyBorder="1" applyAlignment="1">
      <alignment horizontal="center"/>
      <protection/>
    </xf>
    <xf numFmtId="0" fontId="6" fillId="0" borderId="24" xfId="65" applyFont="1" applyFill="1" applyBorder="1" applyAlignment="1">
      <alignment horizontal="center"/>
      <protection/>
    </xf>
    <xf numFmtId="2" fontId="2" fillId="0" borderId="24" xfId="67" applyNumberFormat="1" applyFont="1" applyFill="1" applyBorder="1" applyAlignment="1">
      <alignment horizontal="center"/>
      <protection/>
    </xf>
    <xf numFmtId="2" fontId="2" fillId="0" borderId="24" xfId="65" applyNumberFormat="1" applyFont="1" applyFill="1" applyBorder="1" applyAlignment="1">
      <alignment horizontal="center"/>
      <protection/>
    </xf>
    <xf numFmtId="0" fontId="2" fillId="0" borderId="24" xfId="65" applyFont="1" applyFill="1" applyBorder="1" applyAlignment="1">
      <alignment horizontal="center"/>
      <protection/>
    </xf>
    <xf numFmtId="0" fontId="2" fillId="0" borderId="24" xfId="65" applyFont="1" applyFill="1" applyBorder="1" applyAlignment="1">
      <alignment horizontal="left" vertical="center"/>
      <protection/>
    </xf>
    <xf numFmtId="0" fontId="2" fillId="0" borderId="24" xfId="65" applyFont="1" applyFill="1" applyBorder="1" applyAlignment="1">
      <alignment horizontal="right" vertical="center"/>
      <protection/>
    </xf>
    <xf numFmtId="0" fontId="2" fillId="0" borderId="24" xfId="65" applyFont="1" applyFill="1" applyBorder="1" applyAlignment="1">
      <alignment horizontal="left" vertical="center" wrapText="1"/>
      <protection/>
    </xf>
    <xf numFmtId="0" fontId="2" fillId="0" borderId="24" xfId="65" applyFont="1" applyFill="1" applyBorder="1" applyAlignment="1">
      <alignment vertical="center" wrapText="1"/>
      <protection/>
    </xf>
    <xf numFmtId="0" fontId="2" fillId="0" borderId="24" xfId="65" applyFont="1" applyFill="1" applyBorder="1" applyAlignment="1" quotePrefix="1">
      <alignment horizontal="left" vertical="center"/>
      <protection/>
    </xf>
    <xf numFmtId="0" fontId="6" fillId="0" borderId="24" xfId="65" applyFont="1" applyFill="1" applyBorder="1" applyAlignment="1">
      <alignment horizontal="left" vertical="center"/>
      <protection/>
    </xf>
    <xf numFmtId="0" fontId="2" fillId="0" borderId="24" xfId="65" applyFont="1" applyFill="1" applyBorder="1" applyAlignment="1" quotePrefix="1">
      <alignment vertical="center"/>
      <protection/>
    </xf>
    <xf numFmtId="0" fontId="2" fillId="0" borderId="24" xfId="65" applyFont="1" applyFill="1" applyBorder="1" applyAlignment="1" quotePrefix="1">
      <alignment horizontal="right" vertical="center"/>
      <protection/>
    </xf>
    <xf numFmtId="0" fontId="2" fillId="0" borderId="24" xfId="65" applyFont="1" applyFill="1" applyBorder="1" applyAlignment="1">
      <alignment horizontal="center" vertical="center"/>
      <protection/>
    </xf>
    <xf numFmtId="0" fontId="2" fillId="0" borderId="24" xfId="67" applyFont="1" applyFill="1" applyBorder="1" applyAlignment="1">
      <alignment horizontal="center"/>
      <protection/>
    </xf>
    <xf numFmtId="0" fontId="6" fillId="0" borderId="24" xfId="67" applyNumberFormat="1" applyFont="1" applyFill="1" applyBorder="1" applyAlignment="1">
      <alignment horizontal="center" vertical="top"/>
      <protection/>
    </xf>
    <xf numFmtId="0" fontId="6" fillId="0" borderId="24" xfId="67" applyNumberFormat="1" applyFont="1" applyFill="1" applyBorder="1" applyAlignment="1">
      <alignment horizontal="left" vertical="center"/>
      <protection/>
    </xf>
    <xf numFmtId="0" fontId="6" fillId="0" borderId="24" xfId="65" applyFont="1" applyFill="1" applyBorder="1" applyAlignment="1">
      <alignment horizontal="center" vertical="center"/>
      <protection/>
    </xf>
    <xf numFmtId="0" fontId="6" fillId="0" borderId="24" xfId="67" applyNumberFormat="1" applyFont="1" applyFill="1" applyBorder="1" applyAlignment="1">
      <alignment horizontal="center" vertical="center"/>
      <protection/>
    </xf>
    <xf numFmtId="0" fontId="2" fillId="0" borderId="24" xfId="65" applyFont="1" applyBorder="1" applyAlignment="1">
      <alignment horizontal="center" vertical="center"/>
      <protection/>
    </xf>
    <xf numFmtId="0" fontId="6" fillId="0" borderId="24" xfId="67" applyFont="1" applyFill="1" applyBorder="1" applyAlignment="1">
      <alignment horizontal="center" vertical="center" wrapText="1"/>
      <protection/>
    </xf>
    <xf numFmtId="0" fontId="6" fillId="0" borderId="24" xfId="65" applyFont="1" applyFill="1" applyBorder="1" applyAlignment="1">
      <alignment horizontal="right"/>
      <protection/>
    </xf>
    <xf numFmtId="0" fontId="6" fillId="0" borderId="24" xfId="65" applyFont="1" applyFill="1" applyBorder="1" applyAlignment="1">
      <alignment vertical="center" wrapText="1"/>
      <protection/>
    </xf>
    <xf numFmtId="0" fontId="6" fillId="0" borderId="24" xfId="65" applyFont="1" applyFill="1" applyBorder="1">
      <alignment/>
      <protection/>
    </xf>
    <xf numFmtId="2" fontId="6" fillId="0" borderId="24" xfId="67" applyNumberFormat="1" applyFont="1" applyFill="1" applyBorder="1" applyAlignment="1">
      <alignment horizontal="center"/>
      <protection/>
    </xf>
    <xf numFmtId="2" fontId="2" fillId="0" borderId="24" xfId="65" applyNumberFormat="1" applyFont="1" applyFill="1" applyBorder="1">
      <alignment/>
      <protection/>
    </xf>
    <xf numFmtId="2" fontId="2" fillId="0" borderId="24" xfId="67" applyNumberFormat="1" applyFont="1" applyFill="1" applyBorder="1">
      <alignment/>
      <protection/>
    </xf>
    <xf numFmtId="0" fontId="6" fillId="0" borderId="24" xfId="67" applyFont="1" applyFill="1" applyBorder="1">
      <alignment/>
      <protection/>
    </xf>
    <xf numFmtId="0" fontId="2" fillId="0" borderId="24" xfId="68" applyFont="1" applyFill="1" applyBorder="1">
      <alignment/>
      <protection/>
    </xf>
    <xf numFmtId="0" fontId="2" fillId="0" borderId="24" xfId="68" applyFont="1" applyFill="1" applyBorder="1" applyAlignment="1">
      <alignment horizontal="center"/>
      <protection/>
    </xf>
    <xf numFmtId="0" fontId="2" fillId="0" borderId="24" xfId="68" applyFont="1" applyFill="1" applyBorder="1" applyAlignment="1">
      <alignment vertical="center" wrapText="1"/>
      <protection/>
    </xf>
    <xf numFmtId="0" fontId="2" fillId="0" borderId="24" xfId="68" applyFont="1" applyFill="1" applyBorder="1" applyAlignment="1">
      <alignment horizontal="center" vertical="center"/>
      <protection/>
    </xf>
    <xf numFmtId="0" fontId="6" fillId="0" borderId="24" xfId="68" applyFont="1" applyFill="1" applyBorder="1" applyAlignment="1">
      <alignment vertical="center"/>
      <protection/>
    </xf>
    <xf numFmtId="0" fontId="6" fillId="0" borderId="24" xfId="68" applyFont="1" applyFill="1" applyBorder="1" applyAlignment="1">
      <alignment horizontal="center" vertical="center"/>
      <protection/>
    </xf>
    <xf numFmtId="0" fontId="2" fillId="0" borderId="24" xfId="68" applyFont="1" applyFill="1" applyBorder="1" applyAlignment="1">
      <alignment vertical="center"/>
      <protection/>
    </xf>
    <xf numFmtId="0" fontId="6" fillId="0" borderId="24" xfId="68" applyNumberFormat="1" applyFont="1" applyFill="1" applyBorder="1" applyAlignment="1">
      <alignment horizontal="center" vertical="top"/>
      <protection/>
    </xf>
    <xf numFmtId="0" fontId="6" fillId="0" borderId="24" xfId="68" applyFont="1" applyFill="1" applyBorder="1" applyAlignment="1">
      <alignment horizontal="center" vertical="top"/>
      <protection/>
    </xf>
    <xf numFmtId="0" fontId="6" fillId="0" borderId="24" xfId="68" applyFont="1" applyFill="1" applyBorder="1" applyAlignment="1">
      <alignment horizontal="center" vertical="center" wrapText="1"/>
      <protection/>
    </xf>
    <xf numFmtId="0" fontId="6" fillId="0" borderId="24" xfId="68" applyFont="1" applyFill="1" applyBorder="1">
      <alignment/>
      <protection/>
    </xf>
    <xf numFmtId="0" fontId="2" fillId="0" borderId="24" xfId="68" applyFont="1" applyFill="1" applyBorder="1" applyAlignment="1">
      <alignment vertical="top"/>
      <protection/>
    </xf>
    <xf numFmtId="0" fontId="6" fillId="0" borderId="24" xfId="68" applyFont="1" applyFill="1" applyBorder="1" applyAlignment="1">
      <alignment vertical="top"/>
      <protection/>
    </xf>
    <xf numFmtId="0" fontId="0" fillId="0" borderId="24" xfId="63" applyFill="1" applyBorder="1">
      <alignment/>
      <protection/>
    </xf>
    <xf numFmtId="0" fontId="0" fillId="0" borderId="24" xfId="63" applyFill="1" applyBorder="1" applyAlignment="1">
      <alignment horizontal="center" vertical="center"/>
      <protection/>
    </xf>
    <xf numFmtId="0" fontId="89" fillId="0" borderId="24" xfId="63" applyFont="1" applyFill="1" applyBorder="1">
      <alignment/>
      <protection/>
    </xf>
    <xf numFmtId="0" fontId="0" fillId="0" borderId="24" xfId="63" applyFill="1" applyBorder="1" applyAlignment="1">
      <alignment horizontal="center"/>
      <protection/>
    </xf>
    <xf numFmtId="0" fontId="0" fillId="0" borderId="24" xfId="63" applyFill="1" applyBorder="1" applyAlignment="1">
      <alignment horizontal="center" wrapText="1"/>
      <protection/>
    </xf>
    <xf numFmtId="0" fontId="0" fillId="0" borderId="24" xfId="63" applyFill="1" applyBorder="1" applyAlignment="1">
      <alignment horizontal="center" vertical="center" wrapText="1"/>
      <protection/>
    </xf>
    <xf numFmtId="0" fontId="2" fillId="0" borderId="24" xfId="58" applyFill="1" applyBorder="1">
      <alignment/>
      <protection/>
    </xf>
    <xf numFmtId="0" fontId="2" fillId="0" borderId="24" xfId="58" applyFill="1" applyBorder="1" applyAlignment="1">
      <alignment horizontal="center"/>
      <protection/>
    </xf>
    <xf numFmtId="0" fontId="2" fillId="0" borderId="24" xfId="58" applyFont="1" applyFill="1" applyBorder="1" applyAlignment="1">
      <alignment vertical="center"/>
      <protection/>
    </xf>
    <xf numFmtId="0" fontId="2" fillId="0" borderId="24" xfId="58" applyFont="1" applyFill="1" applyBorder="1" applyAlignment="1">
      <alignment horizontal="left" vertical="center"/>
      <protection/>
    </xf>
    <xf numFmtId="0" fontId="6" fillId="0" borderId="24" xfId="58" applyFont="1" applyFill="1" applyBorder="1" applyAlignment="1">
      <alignment horizontal="left" vertical="center"/>
      <protection/>
    </xf>
    <xf numFmtId="0" fontId="2" fillId="0" borderId="24" xfId="58" applyFont="1" applyFill="1" applyBorder="1" applyAlignment="1" quotePrefix="1">
      <alignment horizontal="left" vertical="center"/>
      <protection/>
    </xf>
    <xf numFmtId="0" fontId="2" fillId="0" borderId="24" xfId="58" applyFont="1" applyFill="1" applyBorder="1" applyAlignment="1">
      <alignment vertical="center" wrapText="1"/>
      <protection/>
    </xf>
    <xf numFmtId="0" fontId="6" fillId="0" borderId="24" xfId="58" applyFont="1" applyFill="1" applyBorder="1" applyAlignment="1">
      <alignment vertical="center"/>
      <protection/>
    </xf>
    <xf numFmtId="0" fontId="6" fillId="0" borderId="24" xfId="58" applyFont="1" applyFill="1" applyBorder="1" applyAlignment="1">
      <alignment horizontal="center" vertical="center"/>
      <protection/>
    </xf>
    <xf numFmtId="0" fontId="2" fillId="0" borderId="24" xfId="58" applyFont="1" applyFill="1" applyBorder="1" applyAlignment="1">
      <alignment horizontal="center" vertical="center" wrapText="1"/>
      <protection/>
    </xf>
    <xf numFmtId="0" fontId="6" fillId="0" borderId="24" xfId="58" applyFont="1" applyFill="1" applyBorder="1" applyAlignment="1">
      <alignment horizontal="center" vertical="center" wrapText="1"/>
      <protection/>
    </xf>
    <xf numFmtId="0" fontId="14" fillId="0" borderId="24" xfId="58" applyFont="1" applyFill="1" applyBorder="1">
      <alignment/>
      <protection/>
    </xf>
    <xf numFmtId="165" fontId="14" fillId="0" borderId="24" xfId="58" applyNumberFormat="1" applyFont="1" applyFill="1" applyBorder="1">
      <alignment/>
      <protection/>
    </xf>
    <xf numFmtId="2" fontId="28" fillId="0" borderId="24" xfId="58" applyNumberFormat="1" applyFont="1" applyFill="1" applyBorder="1">
      <alignment/>
      <protection/>
    </xf>
    <xf numFmtId="0" fontId="28" fillId="0" borderId="24" xfId="58" applyFont="1" applyFill="1" applyBorder="1">
      <alignment/>
      <protection/>
    </xf>
    <xf numFmtId="165" fontId="28" fillId="0" borderId="24" xfId="58" applyNumberFormat="1" applyFont="1" applyFill="1" applyBorder="1">
      <alignment/>
      <protection/>
    </xf>
    <xf numFmtId="0" fontId="28" fillId="0" borderId="24" xfId="58" applyFont="1" applyFill="1" applyBorder="1" applyAlignment="1">
      <alignment horizontal="center"/>
      <protection/>
    </xf>
    <xf numFmtId="2" fontId="14" fillId="0" borderId="24" xfId="58" applyNumberFormat="1" applyFont="1" applyFill="1" applyBorder="1">
      <alignment/>
      <protection/>
    </xf>
    <xf numFmtId="2" fontId="14" fillId="0" borderId="24" xfId="58" applyNumberFormat="1" applyFont="1" applyFill="1" applyBorder="1" applyAlignment="1">
      <alignment horizontal="right"/>
      <protection/>
    </xf>
    <xf numFmtId="0" fontId="29" fillId="0" borderId="24" xfId="58" applyFont="1" applyFill="1" applyBorder="1" applyAlignment="1">
      <alignment horizontal="left" vertical="center" wrapText="1"/>
      <protection/>
    </xf>
    <xf numFmtId="2" fontId="28" fillId="0" borderId="24" xfId="58" applyNumberFormat="1" applyFont="1" applyFill="1" applyBorder="1" applyAlignment="1">
      <alignment horizontal="right"/>
      <protection/>
    </xf>
    <xf numFmtId="2" fontId="14" fillId="0" borderId="24" xfId="58" applyNumberFormat="1" applyFont="1" applyFill="1" applyBorder="1" applyAlignment="1">
      <alignment horizontal="right" vertical="center"/>
      <protection/>
    </xf>
    <xf numFmtId="2" fontId="14" fillId="0" borderId="24" xfId="58" applyNumberFormat="1" applyFont="1" applyFill="1" applyBorder="1" applyAlignment="1">
      <alignment horizontal="center"/>
      <protection/>
    </xf>
    <xf numFmtId="2" fontId="29" fillId="0" borderId="24" xfId="58" applyNumberFormat="1" applyFont="1" applyFill="1" applyBorder="1" applyAlignment="1">
      <alignment horizontal="right"/>
      <protection/>
    </xf>
    <xf numFmtId="0" fontId="14" fillId="0" borderId="24" xfId="58" applyFont="1" applyFill="1" applyBorder="1" applyAlignment="1">
      <alignment horizontal="center"/>
      <protection/>
    </xf>
    <xf numFmtId="0" fontId="29" fillId="0" borderId="24" xfId="58" applyFont="1" applyFill="1" applyBorder="1">
      <alignment/>
      <protection/>
    </xf>
    <xf numFmtId="0" fontId="30" fillId="0" borderId="24" xfId="58" applyFont="1" applyFill="1" applyBorder="1" applyAlignment="1">
      <alignment horizontal="center"/>
      <protection/>
    </xf>
    <xf numFmtId="0" fontId="13" fillId="0" borderId="24" xfId="58" applyFont="1" applyFill="1" applyBorder="1">
      <alignment/>
      <protection/>
    </xf>
    <xf numFmtId="0" fontId="22" fillId="0" borderId="24" xfId="58" applyFont="1" applyFill="1" applyBorder="1" applyAlignment="1">
      <alignment horizontal="center"/>
      <protection/>
    </xf>
    <xf numFmtId="0" fontId="2" fillId="0" borderId="24" xfId="58" applyFont="1" applyFill="1" applyBorder="1">
      <alignment/>
      <protection/>
    </xf>
    <xf numFmtId="2" fontId="2" fillId="0" borderId="24" xfId="58" applyNumberFormat="1" applyFont="1" applyFill="1" applyBorder="1">
      <alignment/>
      <protection/>
    </xf>
    <xf numFmtId="164" fontId="2" fillId="0" borderId="24" xfId="44" applyFont="1" applyFill="1" applyBorder="1" applyAlignment="1">
      <alignment/>
    </xf>
    <xf numFmtId="164" fontId="2" fillId="0" borderId="24" xfId="44" applyFont="1" applyFill="1" applyBorder="1" applyAlignment="1">
      <alignment horizontal="right"/>
    </xf>
    <xf numFmtId="0" fontId="6" fillId="0" borderId="24" xfId="58" applyFont="1" applyFill="1" applyBorder="1">
      <alignment/>
      <protection/>
    </xf>
    <xf numFmtId="0" fontId="6" fillId="0" borderId="24" xfId="58" applyFont="1" applyFill="1" applyBorder="1" applyAlignment="1">
      <alignment wrapText="1"/>
      <protection/>
    </xf>
    <xf numFmtId="0" fontId="31" fillId="0" borderId="24" xfId="58" applyFont="1" applyFill="1" applyBorder="1">
      <alignment/>
      <protection/>
    </xf>
    <xf numFmtId="0" fontId="8" fillId="0" borderId="24" xfId="58" applyFont="1" applyFill="1" applyBorder="1">
      <alignment/>
      <protection/>
    </xf>
    <xf numFmtId="0" fontId="8" fillId="0" borderId="24" xfId="58" applyFont="1" applyFill="1" applyBorder="1" applyAlignment="1">
      <alignment horizontal="left"/>
      <protection/>
    </xf>
    <xf numFmtId="0" fontId="6" fillId="0" borderId="24" xfId="58" applyFont="1" applyFill="1" applyBorder="1" applyAlignment="1">
      <alignment horizontal="center"/>
      <protection/>
    </xf>
    <xf numFmtId="0" fontId="31" fillId="0" borderId="24" xfId="58" applyFont="1" applyFill="1" applyBorder="1" applyAlignment="1">
      <alignment horizontal="center"/>
      <protection/>
    </xf>
    <xf numFmtId="0" fontId="2" fillId="0" borderId="24" xfId="58" applyFont="1" applyFill="1" applyBorder="1" quotePrefix="1">
      <alignment/>
      <protection/>
    </xf>
    <xf numFmtId="0" fontId="31" fillId="0" borderId="24" xfId="58" applyFont="1" applyFill="1" applyBorder="1" applyAlignment="1">
      <alignment horizontal="left"/>
      <protection/>
    </xf>
    <xf numFmtId="0" fontId="2" fillId="0" borderId="24" xfId="58" applyFont="1" applyFill="1" applyBorder="1" applyAlignment="1">
      <alignment horizontal="left"/>
      <protection/>
    </xf>
    <xf numFmtId="0" fontId="2" fillId="0" borderId="24" xfId="58" applyFont="1" applyFill="1" applyBorder="1" applyAlignment="1" quotePrefix="1">
      <alignment horizontal="left"/>
      <protection/>
    </xf>
    <xf numFmtId="0" fontId="2" fillId="0" borderId="24" xfId="58" applyFont="1" applyFill="1" applyBorder="1" applyAlignment="1">
      <alignment vertical="top" wrapText="1"/>
      <protection/>
    </xf>
    <xf numFmtId="0" fontId="2" fillId="0" borderId="24" xfId="58" applyFont="1" applyFill="1" applyBorder="1" applyAlignment="1">
      <alignment horizontal="center" vertical="center"/>
      <protection/>
    </xf>
    <xf numFmtId="2" fontId="2" fillId="0" borderId="24" xfId="58" applyNumberFormat="1" applyFont="1" applyFill="1" applyBorder="1" applyAlignment="1">
      <alignment vertical="center"/>
      <protection/>
    </xf>
    <xf numFmtId="0" fontId="6" fillId="0" borderId="24" xfId="58" applyFont="1" applyFill="1" applyBorder="1" applyAlignment="1">
      <alignment vertical="center" wrapText="1"/>
      <protection/>
    </xf>
    <xf numFmtId="0" fontId="31" fillId="0" borderId="24" xfId="58" applyFont="1" applyFill="1" applyBorder="1" applyAlignment="1">
      <alignment vertical="center"/>
      <protection/>
    </xf>
    <xf numFmtId="0" fontId="31" fillId="0" borderId="24" xfId="58" applyFont="1" applyFill="1" applyBorder="1" applyAlignment="1">
      <alignment horizontal="left" vertical="center"/>
      <protection/>
    </xf>
    <xf numFmtId="2" fontId="2" fillId="0" borderId="24" xfId="58" applyNumberFormat="1" applyFont="1" applyFill="1" applyBorder="1" applyAlignment="1">
      <alignment horizontal="right" vertical="center"/>
      <protection/>
    </xf>
    <xf numFmtId="0" fontId="2" fillId="0" borderId="24" xfId="58" applyFont="1" applyFill="1" applyBorder="1" applyAlignment="1">
      <alignment horizontal="right" vertical="center"/>
      <protection/>
    </xf>
    <xf numFmtId="0" fontId="6" fillId="0" borderId="24" xfId="58" applyFont="1" applyFill="1" applyBorder="1" applyAlignment="1" quotePrefix="1">
      <alignment horizontal="left" vertical="center"/>
      <protection/>
    </xf>
    <xf numFmtId="0" fontId="6" fillId="0" borderId="24" xfId="58" applyFont="1" applyFill="1" applyBorder="1" applyAlignment="1" quotePrefix="1">
      <alignment horizontal="left" vertical="center" wrapText="1"/>
      <protection/>
    </xf>
    <xf numFmtId="0" fontId="2" fillId="0" borderId="24" xfId="58" applyFont="1" applyFill="1" applyBorder="1" applyAlignment="1" quotePrefix="1">
      <alignment horizontal="left" vertical="center" wrapText="1"/>
      <protection/>
    </xf>
    <xf numFmtId="0" fontId="2" fillId="0" borderId="24" xfId="58" applyFont="1" applyFill="1" applyBorder="1" applyAlignment="1" quotePrefix="1">
      <alignment vertical="center"/>
      <protection/>
    </xf>
    <xf numFmtId="0" fontId="6" fillId="0" borderId="24" xfId="58" applyFont="1" applyFill="1" applyBorder="1" applyAlignment="1">
      <alignment horizontal="left" vertical="center" wrapText="1"/>
      <protection/>
    </xf>
    <xf numFmtId="0" fontId="2" fillId="0" borderId="24" xfId="58" applyFont="1" applyFill="1" applyBorder="1" applyAlignment="1">
      <alignment/>
      <protection/>
    </xf>
    <xf numFmtId="0" fontId="2" fillId="0" borderId="24" xfId="58" applyFont="1" applyFill="1" applyBorder="1" applyAlignment="1">
      <alignment horizontal="right"/>
      <protection/>
    </xf>
    <xf numFmtId="0" fontId="6" fillId="0" borderId="24" xfId="58" applyFont="1" applyFill="1" applyBorder="1" applyAlignment="1">
      <alignment horizontal="center" wrapText="1"/>
      <protection/>
    </xf>
    <xf numFmtId="0" fontId="6" fillId="0" borderId="24" xfId="58" applyFont="1" applyFill="1" applyBorder="1" applyAlignment="1">
      <alignment horizontal="center" shrinkToFit="1"/>
      <protection/>
    </xf>
    <xf numFmtId="2" fontId="18" fillId="0" borderId="24" xfId="58" applyNumberFormat="1" applyFont="1" applyFill="1" applyBorder="1">
      <alignment/>
      <protection/>
    </xf>
    <xf numFmtId="0" fontId="19" fillId="0" borderId="24" xfId="58" applyFont="1" applyFill="1" applyBorder="1">
      <alignment/>
      <protection/>
    </xf>
    <xf numFmtId="2" fontId="18" fillId="0" borderId="24" xfId="58" applyNumberFormat="1" applyFont="1" applyFill="1" applyBorder="1" applyAlignment="1">
      <alignment horizontal="right" vertical="center"/>
      <protection/>
    </xf>
    <xf numFmtId="2" fontId="19" fillId="0" borderId="24" xfId="58" applyNumberFormat="1" applyFont="1" applyFill="1" applyBorder="1">
      <alignment/>
      <protection/>
    </xf>
    <xf numFmtId="2" fontId="19" fillId="0" borderId="24" xfId="58" applyNumberFormat="1" applyFont="1" applyFill="1" applyBorder="1" applyAlignment="1">
      <alignment horizontal="right" vertical="center"/>
      <protection/>
    </xf>
    <xf numFmtId="0" fontId="2" fillId="0" borderId="24" xfId="58" applyFont="1" applyFill="1" applyBorder="1" applyAlignment="1">
      <alignment horizontal="center"/>
      <protection/>
    </xf>
    <xf numFmtId="0" fontId="6" fillId="0" borderId="24" xfId="58" applyFont="1" applyFill="1" applyBorder="1" applyAlignment="1">
      <alignment horizontal="left"/>
      <protection/>
    </xf>
    <xf numFmtId="0" fontId="2" fillId="0" borderId="24" xfId="58" applyFont="1" applyFill="1" applyBorder="1" applyAlignment="1" quotePrefix="1">
      <alignment horizontal="center"/>
      <protection/>
    </xf>
    <xf numFmtId="0" fontId="2" fillId="0" borderId="24" xfId="58" applyFont="1" applyFill="1" applyBorder="1" applyAlignment="1" quotePrefix="1">
      <alignment horizontal="center" vertical="top"/>
      <protection/>
    </xf>
    <xf numFmtId="0" fontId="2" fillId="0" borderId="24" xfId="58" applyFont="1" applyFill="1" applyBorder="1" applyAlignment="1">
      <alignment horizontal="left" wrapText="1"/>
      <protection/>
    </xf>
    <xf numFmtId="0" fontId="2" fillId="0" borderId="24" xfId="58" applyFont="1" applyFill="1" applyBorder="1" applyAlignment="1">
      <alignment horizontal="center" vertical="top" wrapText="1"/>
      <protection/>
    </xf>
    <xf numFmtId="0" fontId="13" fillId="0" borderId="24" xfId="60" applyFont="1" applyFill="1" applyBorder="1">
      <alignment/>
      <protection/>
    </xf>
    <xf numFmtId="0" fontId="2" fillId="0" borderId="24" xfId="60" applyFont="1" applyFill="1" applyBorder="1">
      <alignment/>
      <protection/>
    </xf>
    <xf numFmtId="0" fontId="6" fillId="0" borderId="24" xfId="60" applyFont="1" applyFill="1" applyBorder="1">
      <alignment/>
      <protection/>
    </xf>
    <xf numFmtId="165" fontId="2" fillId="0" borderId="24" xfId="60" applyNumberFormat="1" applyFont="1" applyFill="1" applyBorder="1">
      <alignment/>
      <protection/>
    </xf>
    <xf numFmtId="9" fontId="2" fillId="0" borderId="24" xfId="60" applyNumberFormat="1" applyFont="1" applyFill="1" applyBorder="1">
      <alignment/>
      <protection/>
    </xf>
    <xf numFmtId="165" fontId="2" fillId="0" borderId="24" xfId="60" applyNumberFormat="1" applyFont="1" applyFill="1" applyBorder="1" applyAlignment="1">
      <alignment horizontal="right"/>
      <protection/>
    </xf>
    <xf numFmtId="0" fontId="2" fillId="0" borderId="24" xfId="60" applyFont="1" applyFill="1" applyBorder="1" applyAlignment="1">
      <alignment horizontal="right"/>
      <protection/>
    </xf>
    <xf numFmtId="2" fontId="2" fillId="0" borderId="24" xfId="60" applyNumberFormat="1" applyFont="1" applyFill="1" applyBorder="1" applyAlignment="1">
      <alignment horizontal="center"/>
      <protection/>
    </xf>
    <xf numFmtId="2" fontId="2" fillId="0" borderId="24" xfId="60" applyNumberFormat="1" applyFont="1" applyFill="1" applyBorder="1">
      <alignment/>
      <protection/>
    </xf>
    <xf numFmtId="0" fontId="2" fillId="0" borderId="24" xfId="60" applyFont="1" applyFill="1" applyBorder="1" applyAlignment="1">
      <alignment horizontal="center"/>
      <protection/>
    </xf>
    <xf numFmtId="0" fontId="2" fillId="0" borderId="24" xfId="60" applyFont="1" applyFill="1" applyBorder="1" applyAlignment="1">
      <alignment horizontal="center" wrapText="1"/>
      <protection/>
    </xf>
    <xf numFmtId="0" fontId="2" fillId="0" borderId="24" xfId="60" applyFont="1" applyFill="1" applyBorder="1" applyAlignment="1">
      <alignment horizontal="left" vertical="center" wrapText="1"/>
      <protection/>
    </xf>
    <xf numFmtId="20" fontId="2" fillId="0" borderId="24" xfId="60" applyNumberFormat="1" applyFont="1" applyFill="1" applyBorder="1" applyAlignment="1">
      <alignment horizontal="left"/>
      <protection/>
    </xf>
    <xf numFmtId="20" fontId="2" fillId="0" borderId="24" xfId="60" applyNumberFormat="1" applyFont="1" applyFill="1" applyBorder="1" applyAlignment="1">
      <alignment horizontal="center" wrapText="1"/>
      <protection/>
    </xf>
    <xf numFmtId="165" fontId="2" fillId="0" borderId="24" xfId="60" applyNumberFormat="1" applyFont="1" applyFill="1" applyBorder="1" applyAlignment="1">
      <alignment horizontal="center"/>
      <protection/>
    </xf>
    <xf numFmtId="20" fontId="2" fillId="0" borderId="24" xfId="60" applyNumberFormat="1" applyFont="1" applyFill="1" applyBorder="1" applyAlignment="1">
      <alignment horizontal="center"/>
      <protection/>
    </xf>
    <xf numFmtId="0" fontId="2" fillId="0" borderId="24" xfId="60" applyFont="1" applyFill="1" applyBorder="1" applyAlignment="1">
      <alignment horizontal="left"/>
      <protection/>
    </xf>
    <xf numFmtId="2" fontId="6" fillId="0" borderId="24" xfId="58" applyNumberFormat="1" applyFont="1" applyFill="1" applyBorder="1" applyAlignment="1">
      <alignment horizontal="center" vertical="center"/>
      <protection/>
    </xf>
    <xf numFmtId="165" fontId="2" fillId="0" borderId="24" xfId="58" applyNumberFormat="1" applyFont="1" applyFill="1" applyBorder="1">
      <alignment/>
      <protection/>
    </xf>
    <xf numFmtId="9" fontId="2" fillId="0" borderId="24" xfId="58" applyNumberFormat="1" applyFont="1" applyFill="1" applyBorder="1" applyAlignment="1">
      <alignment horizontal="center"/>
      <protection/>
    </xf>
    <xf numFmtId="49" fontId="2" fillId="0" borderId="24" xfId="58" applyNumberFormat="1" applyFont="1" applyFill="1" applyBorder="1" applyAlignment="1">
      <alignment horizontal="center"/>
      <protection/>
    </xf>
    <xf numFmtId="0" fontId="6" fillId="0" borderId="24" xfId="58" applyFont="1" applyFill="1" applyBorder="1" applyAlignment="1">
      <alignment horizontal="center" vertical="top" wrapText="1" shrinkToFit="1"/>
      <protection/>
    </xf>
    <xf numFmtId="2" fontId="2" fillId="0" borderId="24" xfId="58" applyNumberFormat="1" applyFont="1" applyFill="1" applyBorder="1" applyAlignment="1">
      <alignment horizontal="center"/>
      <protection/>
    </xf>
    <xf numFmtId="167" fontId="2" fillId="0" borderId="24" xfId="58" applyNumberFormat="1" applyFill="1" applyBorder="1" applyAlignment="1">
      <alignment horizontal="center"/>
      <protection/>
    </xf>
    <xf numFmtId="0" fontId="2" fillId="0" borderId="24" xfId="58" applyFill="1" applyBorder="1" applyAlignment="1">
      <alignment vertical="center" wrapText="1"/>
      <protection/>
    </xf>
    <xf numFmtId="0" fontId="89" fillId="0" borderId="24" xfId="58" applyFont="1" applyFill="1" applyBorder="1">
      <alignment/>
      <protection/>
    </xf>
    <xf numFmtId="10" fontId="2" fillId="0" borderId="24" xfId="58" applyNumberFormat="1" applyFill="1" applyBorder="1" applyAlignment="1">
      <alignment horizontal="center"/>
      <protection/>
    </xf>
    <xf numFmtId="0" fontId="2" fillId="0" borderId="24" xfId="58" applyFill="1" applyBorder="1" applyAlignment="1">
      <alignment horizontal="center" vertical="center"/>
      <protection/>
    </xf>
    <xf numFmtId="2" fontId="2" fillId="0" borderId="24" xfId="58" applyNumberFormat="1" applyFill="1" applyBorder="1" applyAlignment="1">
      <alignment horizontal="center"/>
      <protection/>
    </xf>
    <xf numFmtId="2" fontId="2" fillId="0" borderId="24" xfId="58" applyNumberFormat="1" applyFill="1" applyBorder="1" applyAlignment="1">
      <alignment horizontal="center" vertical="center"/>
      <protection/>
    </xf>
    <xf numFmtId="0" fontId="89" fillId="0" borderId="24" xfId="58" applyFont="1" applyFill="1" applyBorder="1" applyAlignment="1">
      <alignment horizontal="center"/>
      <protection/>
    </xf>
    <xf numFmtId="0" fontId="2" fillId="0" borderId="24" xfId="58" applyNumberFormat="1" applyFill="1" applyBorder="1" applyAlignment="1">
      <alignment horizontal="center"/>
      <protection/>
    </xf>
    <xf numFmtId="49" fontId="2" fillId="0" borderId="24" xfId="58" applyNumberFormat="1" applyFill="1" applyBorder="1" applyAlignment="1">
      <alignment horizontal="center"/>
      <protection/>
    </xf>
    <xf numFmtId="168" fontId="2" fillId="0" borderId="24" xfId="58" applyNumberFormat="1" applyFill="1" applyBorder="1" applyAlignment="1">
      <alignment horizontal="center"/>
      <protection/>
    </xf>
    <xf numFmtId="3" fontId="2" fillId="0" borderId="24" xfId="58" applyNumberFormat="1" applyFill="1" applyBorder="1" applyAlignment="1">
      <alignment horizontal="center"/>
      <protection/>
    </xf>
    <xf numFmtId="9" fontId="2" fillId="0" borderId="24" xfId="58" applyNumberFormat="1" applyFill="1" applyBorder="1" applyAlignment="1">
      <alignment horizontal="center"/>
      <protection/>
    </xf>
    <xf numFmtId="0" fontId="89" fillId="0" borderId="24" xfId="58" applyFont="1" applyFill="1" applyBorder="1" applyAlignment="1">
      <alignment horizontal="right"/>
      <protection/>
    </xf>
    <xf numFmtId="0" fontId="95" fillId="0" borderId="24" xfId="58" applyFont="1" applyFill="1" applyBorder="1">
      <alignment/>
      <protection/>
    </xf>
    <xf numFmtId="0" fontId="96" fillId="0" borderId="24" xfId="58" applyFont="1" applyFill="1" applyBorder="1">
      <alignment/>
      <protection/>
    </xf>
    <xf numFmtId="0" fontId="96" fillId="0" borderId="24" xfId="58" applyFont="1" applyFill="1" applyBorder="1" applyAlignment="1">
      <alignment horizontal="left" wrapText="1"/>
      <protection/>
    </xf>
    <xf numFmtId="0" fontId="96" fillId="0" borderId="24" xfId="58" applyFont="1" applyFill="1" applyBorder="1" applyAlignment="1">
      <alignment horizontal="left"/>
      <protection/>
    </xf>
    <xf numFmtId="0" fontId="95" fillId="0" borderId="24" xfId="58" applyFont="1" applyFill="1" applyBorder="1" applyAlignment="1">
      <alignment horizontal="left"/>
      <protection/>
    </xf>
    <xf numFmtId="0" fontId="62" fillId="0" borderId="24" xfId="58" applyFont="1" applyFill="1" applyBorder="1">
      <alignment/>
      <protection/>
    </xf>
    <xf numFmtId="0" fontId="96" fillId="0" borderId="24" xfId="58" applyFont="1" applyFill="1" applyBorder="1" applyAlignment="1">
      <alignment horizontal="center" vertical="center"/>
      <protection/>
    </xf>
    <xf numFmtId="0" fontId="96" fillId="0" borderId="24" xfId="58" applyFont="1" applyFill="1" applyBorder="1" applyAlignment="1">
      <alignment horizontal="center" vertical="center" wrapText="1"/>
      <protection/>
    </xf>
    <xf numFmtId="0" fontId="95" fillId="0" borderId="24" xfId="58" applyFont="1" applyFill="1" applyBorder="1" applyAlignment="1">
      <alignment horizontal="center"/>
      <protection/>
    </xf>
    <xf numFmtId="2" fontId="2" fillId="0" borderId="24" xfId="58" applyNumberFormat="1" applyFill="1" applyBorder="1" applyAlignment="1">
      <alignment horizontal="right"/>
      <protection/>
    </xf>
    <xf numFmtId="0" fontId="2" fillId="0" borderId="24" xfId="58" applyFill="1" applyBorder="1" applyAlignment="1">
      <alignment horizontal="right"/>
      <protection/>
    </xf>
    <xf numFmtId="2" fontId="2" fillId="0" borderId="24" xfId="58" applyNumberFormat="1" applyFill="1" applyBorder="1">
      <alignment/>
      <protection/>
    </xf>
    <xf numFmtId="0" fontId="33" fillId="0" borderId="24" xfId="58" applyFont="1" applyFill="1" applyBorder="1">
      <alignment/>
      <protection/>
    </xf>
    <xf numFmtId="9" fontId="2" fillId="0" borderId="24" xfId="58" applyNumberFormat="1" applyFill="1" applyBorder="1">
      <alignment/>
      <protection/>
    </xf>
    <xf numFmtId="9" fontId="0" fillId="0" borderId="24" xfId="72" applyFont="1" applyFill="1" applyBorder="1" applyAlignment="1">
      <alignment/>
    </xf>
    <xf numFmtId="0" fontId="93" fillId="0" borderId="24" xfId="58" applyFont="1" applyFill="1" applyBorder="1" applyAlignment="1">
      <alignment vertical="center" wrapText="1"/>
      <protection/>
    </xf>
    <xf numFmtId="2" fontId="2" fillId="0" borderId="24" xfId="58" applyNumberFormat="1" applyFont="1" applyFill="1" applyBorder="1" applyAlignment="1">
      <alignment horizontal="right"/>
      <protection/>
    </xf>
    <xf numFmtId="0" fontId="93" fillId="0" borderId="24" xfId="58" applyFont="1" applyFill="1" applyBorder="1">
      <alignment/>
      <protection/>
    </xf>
    <xf numFmtId="2" fontId="6" fillId="0" borderId="24" xfId="58" applyNumberFormat="1" applyFont="1" applyFill="1" applyBorder="1">
      <alignment/>
      <protection/>
    </xf>
    <xf numFmtId="0" fontId="6" fillId="0" borderId="24" xfId="58" applyFont="1" applyFill="1" applyBorder="1" applyAlignment="1">
      <alignment horizontal="right"/>
      <protection/>
    </xf>
    <xf numFmtId="0" fontId="33" fillId="0" borderId="24" xfId="58" applyFont="1" applyFill="1" applyBorder="1" applyAlignment="1">
      <alignment horizontal="left"/>
      <protection/>
    </xf>
    <xf numFmtId="0" fontId="18" fillId="0" borderId="24" xfId="58" applyFont="1" applyFill="1" applyBorder="1" applyAlignment="1">
      <alignment horizontal="left"/>
      <protection/>
    </xf>
    <xf numFmtId="0" fontId="19" fillId="0" borderId="24" xfId="58" applyFont="1" applyFill="1" applyBorder="1" applyAlignment="1">
      <alignment/>
      <protection/>
    </xf>
    <xf numFmtId="0" fontId="18" fillId="0" borderId="24" xfId="58" applyFont="1" applyFill="1" applyBorder="1" applyAlignment="1">
      <alignment horizontal="right"/>
      <protection/>
    </xf>
    <xf numFmtId="0" fontId="18" fillId="0" borderId="24" xfId="58" applyFont="1" applyFill="1" applyBorder="1" applyAlignment="1">
      <alignment/>
      <protection/>
    </xf>
    <xf numFmtId="0" fontId="2" fillId="0" borderId="24" xfId="58" applyFill="1" applyBorder="1" applyAlignment="1">
      <alignment vertical="center"/>
      <protection/>
    </xf>
    <xf numFmtId="2" fontId="2" fillId="0" borderId="24" xfId="58" applyNumberFormat="1" applyFill="1" applyBorder="1" applyAlignment="1">
      <alignment vertical="center"/>
      <protection/>
    </xf>
    <xf numFmtId="2" fontId="2" fillId="0" borderId="24" xfId="58" applyNumberFormat="1" applyFill="1" applyBorder="1" applyAlignment="1">
      <alignment horizontal="right" vertical="center"/>
      <protection/>
    </xf>
    <xf numFmtId="0" fontId="6" fillId="0" borderId="24" xfId="58" applyFont="1" applyFill="1" applyBorder="1" applyAlignment="1">
      <alignment/>
      <protection/>
    </xf>
    <xf numFmtId="0" fontId="35" fillId="0" borderId="24" xfId="58" applyFont="1" applyFill="1" applyBorder="1">
      <alignment/>
      <protection/>
    </xf>
    <xf numFmtId="0" fontId="6" fillId="0" borderId="24" xfId="58" applyFont="1" applyFill="1" applyBorder="1" applyAlignment="1">
      <alignment shrinkToFit="1"/>
      <protection/>
    </xf>
    <xf numFmtId="0" fontId="6" fillId="0" borderId="24" xfId="58" applyFont="1" applyFill="1" applyBorder="1" applyAlignment="1">
      <alignment horizontal="right" shrinkToFit="1"/>
      <protection/>
    </xf>
    <xf numFmtId="0" fontId="2" fillId="0" borderId="24" xfId="58" applyFont="1" applyFill="1" applyBorder="1" applyAlignment="1">
      <alignment shrinkToFit="1"/>
      <protection/>
    </xf>
    <xf numFmtId="0" fontId="2" fillId="0" borderId="24" xfId="58" applyFill="1" applyBorder="1" applyAlignment="1">
      <alignment wrapText="1"/>
      <protection/>
    </xf>
    <xf numFmtId="1" fontId="2" fillId="0" borderId="24" xfId="58" applyNumberFormat="1" applyFont="1" applyFill="1" applyBorder="1" applyAlignment="1">
      <alignment horizontal="center" vertical="center"/>
      <protection/>
    </xf>
    <xf numFmtId="164" fontId="2" fillId="0" borderId="24" xfId="44" applyFont="1" applyFill="1" applyBorder="1" applyAlignment="1">
      <alignment vertical="center"/>
    </xf>
    <xf numFmtId="2" fontId="2" fillId="0" borderId="24" xfId="54" applyNumberFormat="1" applyFont="1" applyFill="1" applyBorder="1" applyAlignment="1" applyProtection="1">
      <alignment vertical="center"/>
      <protection/>
    </xf>
    <xf numFmtId="164" fontId="13" fillId="0" borderId="24" xfId="44" applyFont="1" applyFill="1" applyBorder="1" applyAlignment="1">
      <alignment/>
    </xf>
    <xf numFmtId="164" fontId="2" fillId="0" borderId="24" xfId="44" applyFont="1" applyFill="1" applyBorder="1" applyAlignment="1" applyProtection="1">
      <alignment horizontal="right" vertical="center"/>
      <protection/>
    </xf>
    <xf numFmtId="164" fontId="2" fillId="0" borderId="24" xfId="44" applyFont="1" applyFill="1" applyBorder="1" applyAlignment="1">
      <alignment horizontal="center" vertical="center"/>
    </xf>
    <xf numFmtId="2" fontId="6" fillId="0" borderId="24" xfId="58" applyNumberFormat="1" applyFont="1" applyFill="1" applyBorder="1" applyAlignment="1">
      <alignment vertical="center"/>
      <protection/>
    </xf>
    <xf numFmtId="1" fontId="6" fillId="0" borderId="24" xfId="58" applyNumberFormat="1" applyFont="1" applyFill="1" applyBorder="1" applyAlignment="1">
      <alignment horizontal="center" vertical="center"/>
      <protection/>
    </xf>
    <xf numFmtId="2" fontId="10" fillId="0" borderId="24" xfId="58" applyNumberFormat="1" applyFont="1" applyFill="1" applyBorder="1" applyAlignment="1">
      <alignment vertical="center"/>
      <protection/>
    </xf>
    <xf numFmtId="1" fontId="2" fillId="0" borderId="24" xfId="58" applyNumberFormat="1" applyFont="1" applyFill="1" applyBorder="1" applyAlignment="1">
      <alignment horizontal="center"/>
      <protection/>
    </xf>
    <xf numFmtId="2" fontId="6" fillId="0" borderId="24" xfId="58" applyNumberFormat="1" applyFont="1" applyFill="1" applyBorder="1" applyAlignment="1">
      <alignment horizontal="center"/>
      <protection/>
    </xf>
    <xf numFmtId="2" fontId="2" fillId="0" borderId="24" xfId="44" applyNumberFormat="1" applyFont="1" applyFill="1" applyBorder="1" applyAlignment="1">
      <alignment vertical="center"/>
    </xf>
    <xf numFmtId="0" fontId="2" fillId="0" borderId="24" xfId="54" applyFont="1" applyFill="1" applyBorder="1" applyAlignment="1" applyProtection="1">
      <alignment vertical="center"/>
      <protection/>
    </xf>
    <xf numFmtId="1" fontId="2" fillId="0" borderId="24" xfId="58" applyNumberFormat="1" applyFont="1" applyFill="1" applyBorder="1">
      <alignment/>
      <protection/>
    </xf>
    <xf numFmtId="1" fontId="2" fillId="0" borderId="24" xfId="44" applyNumberFormat="1" applyFont="1" applyFill="1" applyBorder="1" applyAlignment="1">
      <alignment vertical="center"/>
    </xf>
    <xf numFmtId="0" fontId="0" fillId="0" borderId="24" xfId="59" applyFill="1" applyBorder="1">
      <alignment/>
      <protection/>
    </xf>
    <xf numFmtId="0" fontId="0" fillId="0" borderId="24" xfId="59" applyFill="1" applyBorder="1" applyAlignment="1">
      <alignment wrapText="1"/>
      <protection/>
    </xf>
    <xf numFmtId="0" fontId="97" fillId="0" borderId="24" xfId="59" applyFont="1" applyFill="1" applyBorder="1">
      <alignment/>
      <protection/>
    </xf>
    <xf numFmtId="0" fontId="0" fillId="0" borderId="24" xfId="59" applyFont="1" applyFill="1" applyBorder="1">
      <alignment/>
      <protection/>
    </xf>
    <xf numFmtId="0" fontId="89" fillId="0" borderId="24" xfId="59" applyFont="1" applyFill="1" applyBorder="1" applyAlignment="1">
      <alignment vertical="top" wrapText="1" shrinkToFit="1"/>
      <protection/>
    </xf>
    <xf numFmtId="0" fontId="89" fillId="0" borderId="24" xfId="59" applyFont="1" applyFill="1" applyBorder="1" applyAlignment="1">
      <alignment horizontal="center" vertical="top"/>
      <protection/>
    </xf>
    <xf numFmtId="0" fontId="89" fillId="0" borderId="24" xfId="59" applyFont="1" applyFill="1" applyBorder="1" applyAlignment="1">
      <alignment vertical="top"/>
      <protection/>
    </xf>
    <xf numFmtId="0" fontId="0" fillId="0" borderId="24" xfId="59" applyFill="1" applyBorder="1" applyAlignment="1">
      <alignment horizontal="center" vertical="center"/>
      <protection/>
    </xf>
    <xf numFmtId="0" fontId="97" fillId="0" borderId="24" xfId="59" applyFont="1" applyFill="1" applyBorder="1" applyAlignment="1">
      <alignment horizontal="center" vertical="center"/>
      <protection/>
    </xf>
    <xf numFmtId="0" fontId="0" fillId="0" borderId="24" xfId="59" applyFill="1" applyBorder="1" applyAlignment="1">
      <alignment horizontal="center" wrapText="1"/>
      <protection/>
    </xf>
    <xf numFmtId="0" fontId="98" fillId="0" borderId="24" xfId="59" applyFont="1" applyFill="1" applyBorder="1" applyAlignment="1">
      <alignment wrapText="1"/>
      <protection/>
    </xf>
    <xf numFmtId="0" fontId="89" fillId="0" borderId="24" xfId="59" applyFont="1" applyFill="1" applyBorder="1" applyAlignment="1">
      <alignment horizontal="center" vertical="center" wrapText="1"/>
      <protection/>
    </xf>
    <xf numFmtId="0" fontId="89" fillId="0" borderId="24" xfId="59" applyFont="1" applyFill="1" applyBorder="1">
      <alignment/>
      <protection/>
    </xf>
    <xf numFmtId="0" fontId="0" fillId="0" borderId="24" xfId="59" applyFill="1" applyBorder="1" applyAlignment="1">
      <alignment vertical="top" wrapText="1" shrinkToFit="1"/>
      <protection/>
    </xf>
    <xf numFmtId="0" fontId="0" fillId="0" borderId="24" xfId="59" applyFont="1" applyFill="1" applyBorder="1" applyAlignment="1">
      <alignment vertical="top" wrapText="1" shrinkToFit="1"/>
      <protection/>
    </xf>
    <xf numFmtId="0" fontId="91" fillId="0" borderId="24" xfId="58" applyFont="1" applyFill="1" applyBorder="1" applyAlignment="1">
      <alignment horizontal="center" vertical="center" wrapText="1"/>
      <protection/>
    </xf>
    <xf numFmtId="9" fontId="91" fillId="0" borderId="24" xfId="58" applyNumberFormat="1" applyFont="1" applyFill="1" applyBorder="1" applyAlignment="1">
      <alignment horizontal="center" vertical="center" wrapText="1"/>
      <protection/>
    </xf>
    <xf numFmtId="0" fontId="0" fillId="0" borderId="24" xfId="59" applyFont="1" applyFill="1" applyBorder="1" applyAlignment="1">
      <alignment vertical="center" wrapText="1"/>
      <protection/>
    </xf>
    <xf numFmtId="0" fontId="0" fillId="0" borderId="24" xfId="59" applyFont="1" applyFill="1" applyBorder="1" applyAlignment="1">
      <alignment vertical="center"/>
      <protection/>
    </xf>
    <xf numFmtId="9" fontId="0" fillId="0" borderId="24" xfId="59" applyNumberFormat="1" applyFont="1" applyFill="1" applyBorder="1" applyAlignment="1">
      <alignment vertical="center"/>
      <protection/>
    </xf>
    <xf numFmtId="0" fontId="0" fillId="0" borderId="24" xfId="59" applyFont="1" applyFill="1" applyBorder="1" applyAlignment="1">
      <alignment vertical="center"/>
      <protection/>
    </xf>
    <xf numFmtId="0" fontId="0" fillId="0" borderId="24" xfId="59" applyFont="1" applyFill="1" applyBorder="1" applyAlignment="1">
      <alignment horizontal="center" vertical="center"/>
      <protection/>
    </xf>
    <xf numFmtId="0" fontId="0" fillId="0" borderId="24" xfId="59" applyFont="1" applyFill="1" applyBorder="1" applyAlignment="1">
      <alignment horizontal="center" vertical="center" wrapText="1"/>
      <protection/>
    </xf>
    <xf numFmtId="0" fontId="97" fillId="0" borderId="24" xfId="59" applyFont="1" applyFill="1" applyBorder="1" applyAlignment="1">
      <alignment vertical="center"/>
      <protection/>
    </xf>
    <xf numFmtId="0" fontId="0" fillId="0" borderId="24" xfId="59" applyFont="1" applyFill="1" applyBorder="1" applyAlignment="1">
      <alignment wrapText="1"/>
      <protection/>
    </xf>
    <xf numFmtId="0" fontId="0" fillId="0" borderId="24" xfId="59" applyFont="1" applyFill="1" applyBorder="1" applyAlignment="1">
      <alignment horizontal="center" wrapText="1"/>
      <protection/>
    </xf>
    <xf numFmtId="0" fontId="98" fillId="0" borderId="24" xfId="59" applyFont="1" applyFill="1" applyBorder="1" applyAlignment="1">
      <alignment vertical="center" wrapText="1"/>
      <protection/>
    </xf>
    <xf numFmtId="0" fontId="0" fillId="0" borderId="24" xfId="59" applyFont="1" applyFill="1" applyBorder="1" applyAlignment="1">
      <alignment horizontal="center"/>
      <protection/>
    </xf>
    <xf numFmtId="0" fontId="99" fillId="0" borderId="24" xfId="59" applyFont="1" applyFill="1" applyBorder="1">
      <alignment/>
      <protection/>
    </xf>
    <xf numFmtId="0" fontId="0" fillId="0" borderId="24" xfId="59" applyFont="1" applyFill="1" applyBorder="1" applyAlignment="1">
      <alignment/>
      <protection/>
    </xf>
    <xf numFmtId="0" fontId="100" fillId="0" borderId="24" xfId="59" applyFont="1" applyFill="1" applyBorder="1" applyAlignment="1">
      <alignment horizontal="center" wrapText="1"/>
      <protection/>
    </xf>
    <xf numFmtId="0" fontId="2" fillId="0" borderId="24" xfId="61" applyFont="1" applyFill="1" applyBorder="1">
      <alignment vertical="top"/>
      <protection/>
    </xf>
    <xf numFmtId="0" fontId="2" fillId="0" borderId="24" xfId="61" applyFont="1" applyFill="1" applyBorder="1" applyAlignment="1">
      <alignment horizontal="center" vertical="top"/>
      <protection/>
    </xf>
    <xf numFmtId="0" fontId="2" fillId="0" borderId="24" xfId="61" applyFont="1" applyFill="1" applyBorder="1" applyAlignment="1">
      <alignment vertical="center"/>
      <protection/>
    </xf>
    <xf numFmtId="169" fontId="36" fillId="0" borderId="24" xfId="61" applyNumberFormat="1" applyFont="1" applyFill="1" applyBorder="1" applyAlignment="1">
      <alignment vertical="center"/>
      <protection/>
    </xf>
    <xf numFmtId="170" fontId="36" fillId="0" borderId="24" xfId="61" applyNumberFormat="1" applyFont="1" applyFill="1" applyBorder="1" applyAlignment="1">
      <alignment vertical="center"/>
      <protection/>
    </xf>
    <xf numFmtId="0" fontId="37" fillId="0" borderId="24" xfId="61" applyFont="1" applyFill="1" applyBorder="1" applyAlignment="1">
      <alignment vertical="center"/>
      <protection/>
    </xf>
    <xf numFmtId="0" fontId="6" fillId="0" borderId="24" xfId="61" applyFont="1" applyFill="1" applyBorder="1" applyAlignment="1">
      <alignment horizontal="center" vertical="center"/>
      <protection/>
    </xf>
    <xf numFmtId="0" fontId="31" fillId="0" borderId="24" xfId="61" applyFont="1" applyFill="1" applyBorder="1" applyAlignment="1">
      <alignment horizontal="center" vertical="center"/>
      <protection/>
    </xf>
    <xf numFmtId="0" fontId="31" fillId="0" borderId="24" xfId="61" applyFont="1" applyFill="1" applyBorder="1" applyAlignment="1">
      <alignment horizontal="center" vertical="center" wrapText="1"/>
      <protection/>
    </xf>
    <xf numFmtId="2" fontId="28" fillId="0" borderId="24" xfId="61" applyNumberFormat="1" applyFont="1" applyFill="1" applyBorder="1" applyAlignment="1">
      <alignment vertical="center"/>
      <protection/>
    </xf>
    <xf numFmtId="0" fontId="2" fillId="0" borderId="24" xfId="61" applyFont="1" applyFill="1" applyBorder="1" applyAlignment="1">
      <alignment horizontal="center" vertical="center"/>
      <protection/>
    </xf>
    <xf numFmtId="0" fontId="12" fillId="0" borderId="24" xfId="61" applyFont="1" applyFill="1" applyBorder="1" applyAlignment="1">
      <alignment horizontal="left" vertical="center"/>
      <protection/>
    </xf>
    <xf numFmtId="167" fontId="6" fillId="0" borderId="24" xfId="61" applyNumberFormat="1" applyFont="1" applyFill="1" applyBorder="1" applyAlignment="1">
      <alignment vertical="center"/>
      <protection/>
    </xf>
    <xf numFmtId="0" fontId="12" fillId="0" borderId="24" xfId="61" applyFont="1" applyFill="1" applyBorder="1" applyAlignment="1">
      <alignment horizontal="center" vertical="center"/>
      <protection/>
    </xf>
    <xf numFmtId="169" fontId="38" fillId="0" borderId="24" xfId="61" applyNumberFormat="1" applyFont="1" applyFill="1" applyBorder="1" applyAlignment="1">
      <alignment vertical="center"/>
      <protection/>
    </xf>
    <xf numFmtId="0" fontId="38" fillId="0" borderId="24" xfId="61" applyFont="1" applyFill="1" applyBorder="1" applyAlignment="1">
      <alignment vertical="center"/>
      <protection/>
    </xf>
    <xf numFmtId="0" fontId="10" fillId="0" borderId="24" xfId="61" applyFont="1" applyFill="1" applyBorder="1" applyAlignment="1">
      <alignment horizontal="left" vertical="center"/>
      <protection/>
    </xf>
    <xf numFmtId="169" fontId="39" fillId="0" borderId="24" xfId="61" applyNumberFormat="1" applyFont="1" applyFill="1" applyBorder="1" applyAlignment="1">
      <alignment vertical="center"/>
      <protection/>
    </xf>
    <xf numFmtId="0" fontId="39" fillId="0" borderId="24" xfId="61" applyFont="1" applyFill="1" applyBorder="1" applyAlignment="1">
      <alignment horizontal="right" vertical="center"/>
      <protection/>
    </xf>
    <xf numFmtId="0" fontId="39" fillId="0" borderId="24" xfId="61" applyFont="1" applyFill="1" applyBorder="1" applyAlignment="1">
      <alignment vertical="top"/>
      <protection/>
    </xf>
    <xf numFmtId="0" fontId="10" fillId="0" borderId="24" xfId="61" applyFont="1" applyFill="1" applyBorder="1" applyAlignment="1">
      <alignment horizontal="center" vertical="top"/>
      <protection/>
    </xf>
    <xf numFmtId="0" fontId="40" fillId="0" borderId="24" xfId="61" applyFont="1" applyFill="1" applyBorder="1" applyAlignment="1">
      <alignment horizontal="center" vertical="top" wrapText="1"/>
      <protection/>
    </xf>
    <xf numFmtId="0" fontId="6" fillId="0" borderId="24" xfId="61" applyFont="1" applyFill="1" applyBorder="1" applyAlignment="1">
      <alignment horizontal="center" vertical="top" wrapText="1"/>
      <protection/>
    </xf>
    <xf numFmtId="0" fontId="6" fillId="0" borderId="24" xfId="61" applyFont="1" applyFill="1" applyBorder="1" applyAlignment="1">
      <alignment horizontal="center"/>
      <protection/>
    </xf>
    <xf numFmtId="0" fontId="6" fillId="0" borderId="24" xfId="61" applyFont="1" applyFill="1" applyBorder="1" applyAlignment="1">
      <alignment horizontal="left" vertical="top"/>
      <protection/>
    </xf>
    <xf numFmtId="0" fontId="6" fillId="0" borderId="24" xfId="61" applyFont="1" applyFill="1" applyBorder="1" applyAlignment="1">
      <alignment horizontal="center" vertical="top"/>
      <protection/>
    </xf>
    <xf numFmtId="0" fontId="6" fillId="0" borderId="24" xfId="61" applyFont="1" applyFill="1" applyBorder="1" applyAlignment="1">
      <alignment horizontal="center" vertical="center" wrapText="1"/>
      <protection/>
    </xf>
    <xf numFmtId="0" fontId="91" fillId="0" borderId="24" xfId="58" applyFont="1" applyFill="1" applyBorder="1">
      <alignment/>
      <protection/>
    </xf>
    <xf numFmtId="0" fontId="91" fillId="0" borderId="24" xfId="58" applyFont="1" applyFill="1" applyBorder="1" applyAlignment="1">
      <alignment wrapText="1"/>
      <protection/>
    </xf>
    <xf numFmtId="2" fontId="91" fillId="0" borderId="24" xfId="58" applyNumberFormat="1" applyFont="1" applyFill="1" applyBorder="1" applyAlignment="1">
      <alignment wrapText="1"/>
      <protection/>
    </xf>
    <xf numFmtId="2" fontId="91" fillId="0" borderId="24" xfId="58" applyNumberFormat="1" applyFont="1" applyFill="1" applyBorder="1" applyAlignment="1">
      <alignment horizontal="center" vertical="center"/>
      <protection/>
    </xf>
    <xf numFmtId="0" fontId="91" fillId="0" borderId="24" xfId="58" applyFont="1" applyFill="1" applyBorder="1" applyAlignment="1">
      <alignment horizontal="center" vertical="center"/>
      <protection/>
    </xf>
    <xf numFmtId="2" fontId="91" fillId="0" borderId="24" xfId="58" applyNumberFormat="1" applyFont="1" applyFill="1" applyBorder="1" applyAlignment="1">
      <alignment horizontal="center" wrapText="1"/>
      <protection/>
    </xf>
    <xf numFmtId="2" fontId="67" fillId="0" borderId="24" xfId="58" applyNumberFormat="1" applyFont="1" applyFill="1" applyBorder="1" applyAlignment="1">
      <alignment horizontal="center" vertical="center"/>
      <protection/>
    </xf>
    <xf numFmtId="2" fontId="91" fillId="0" borderId="24" xfId="58" applyNumberFormat="1" applyFont="1" applyFill="1" applyBorder="1" applyAlignment="1">
      <alignment horizontal="center" vertical="center" wrapText="1"/>
      <protection/>
    </xf>
    <xf numFmtId="0" fontId="91" fillId="0" borderId="24" xfId="58" applyFont="1" applyFill="1" applyBorder="1" applyAlignment="1">
      <alignment vertical="center"/>
      <protection/>
    </xf>
    <xf numFmtId="0" fontId="101" fillId="0" borderId="24" xfId="58" applyFont="1" applyFill="1" applyBorder="1">
      <alignment/>
      <protection/>
    </xf>
    <xf numFmtId="0" fontId="102" fillId="0" borderId="24" xfId="58" applyFont="1" applyFill="1" applyBorder="1" applyAlignment="1">
      <alignment horizontal="center" vertical="center"/>
      <protection/>
    </xf>
    <xf numFmtId="2" fontId="91" fillId="0" borderId="24" xfId="58" applyNumberFormat="1" applyFont="1" applyFill="1" applyBorder="1" applyAlignment="1">
      <alignment horizontal="right" vertical="center"/>
      <protection/>
    </xf>
    <xf numFmtId="0" fontId="103" fillId="0" borderId="24" xfId="58" applyFont="1" applyFill="1" applyBorder="1">
      <alignment/>
      <protection/>
    </xf>
    <xf numFmtId="1" fontId="91" fillId="0" borderId="24" xfId="58" applyNumberFormat="1" applyFont="1" applyFill="1" applyBorder="1" applyAlignment="1">
      <alignment horizontal="center" vertical="center" wrapText="1"/>
      <protection/>
    </xf>
    <xf numFmtId="1" fontId="91" fillId="0" borderId="24" xfId="58" applyNumberFormat="1" applyFont="1" applyFill="1" applyBorder="1" applyAlignment="1">
      <alignment horizontal="center" vertical="center"/>
      <protection/>
    </xf>
    <xf numFmtId="1" fontId="71" fillId="0" borderId="24" xfId="58" applyNumberFormat="1" applyFont="1" applyFill="1" applyBorder="1" applyAlignment="1">
      <alignment horizontal="center" vertical="center"/>
      <protection/>
    </xf>
    <xf numFmtId="0" fontId="103" fillId="0" borderId="24" xfId="58" applyFont="1" applyFill="1" applyBorder="1" applyAlignment="1">
      <alignment horizontal="center" vertical="center"/>
      <protection/>
    </xf>
    <xf numFmtId="0" fontId="0" fillId="0" borderId="15" xfId="0" applyBorder="1" applyAlignment="1">
      <alignment vertical="center"/>
    </xf>
    <xf numFmtId="2" fontId="0" fillId="0" borderId="15" xfId="0" applyNumberFormat="1" applyBorder="1" applyAlignment="1">
      <alignment/>
    </xf>
    <xf numFmtId="0" fontId="0" fillId="0" borderId="16" xfId="0" applyBorder="1" applyAlignment="1">
      <alignment horizontal="center" vertical="center"/>
    </xf>
    <xf numFmtId="2" fontId="0" fillId="0" borderId="14" xfId="0" applyNumberFormat="1" applyBorder="1" applyAlignment="1">
      <alignment/>
    </xf>
    <xf numFmtId="0" fontId="0" fillId="0" borderId="13" xfId="0" applyBorder="1" applyAlignment="1">
      <alignment horizontal="center" vertical="center"/>
    </xf>
    <xf numFmtId="0" fontId="0" fillId="0" borderId="12" xfId="0" applyBorder="1" applyAlignment="1">
      <alignment vertical="center" wrapText="1"/>
    </xf>
    <xf numFmtId="2" fontId="0" fillId="0" borderId="12" xfId="0" applyNumberFormat="1" applyBorder="1" applyAlignment="1">
      <alignment/>
    </xf>
    <xf numFmtId="2" fontId="0" fillId="0" borderId="25" xfId="0" applyNumberFormat="1" applyBorder="1" applyAlignment="1">
      <alignment/>
    </xf>
    <xf numFmtId="0" fontId="0" fillId="0" borderId="26" xfId="0" applyBorder="1" applyAlignment="1">
      <alignment horizontal="center" vertical="center"/>
    </xf>
    <xf numFmtId="0" fontId="0" fillId="0" borderId="17" xfId="0" applyBorder="1" applyAlignment="1">
      <alignment vertical="center"/>
    </xf>
    <xf numFmtId="2" fontId="0" fillId="0" borderId="17" xfId="0" applyNumberFormat="1" applyBorder="1" applyAlignment="1">
      <alignment/>
    </xf>
    <xf numFmtId="2" fontId="0" fillId="0" borderId="27" xfId="0" applyNumberFormat="1" applyBorder="1" applyAlignment="1">
      <alignment/>
    </xf>
    <xf numFmtId="0" fontId="2" fillId="0" borderId="15" xfId="64" applyFont="1" applyBorder="1" applyAlignment="1" quotePrefix="1">
      <alignment horizontal="center" vertical="center"/>
      <protection/>
    </xf>
    <xf numFmtId="0" fontId="2" fillId="0" borderId="15" xfId="64" applyFont="1" applyBorder="1" applyAlignment="1">
      <alignment horizontal="left" vertical="center"/>
      <protection/>
    </xf>
    <xf numFmtId="2" fontId="2" fillId="0" borderId="15" xfId="58" applyNumberFormat="1" applyBorder="1" applyAlignment="1">
      <alignment vertical="center"/>
      <protection/>
    </xf>
    <xf numFmtId="2" fontId="13" fillId="0" borderId="15" xfId="58" applyNumberFormat="1" applyFont="1" applyBorder="1" applyAlignment="1">
      <alignment horizontal="right" vertical="center"/>
      <protection/>
    </xf>
    <xf numFmtId="166" fontId="2" fillId="0" borderId="15" xfId="58" applyNumberFormat="1" applyBorder="1" applyAlignment="1">
      <alignment horizontal="center" vertical="center"/>
      <protection/>
    </xf>
    <xf numFmtId="0" fontId="2" fillId="0" borderId="15" xfId="58" applyBorder="1" applyAlignment="1">
      <alignment horizontal="left" vertical="center"/>
      <protection/>
    </xf>
    <xf numFmtId="0" fontId="2" fillId="0" borderId="15" xfId="58" applyBorder="1" applyAlignment="1">
      <alignment vertical="center"/>
      <protection/>
    </xf>
    <xf numFmtId="0" fontId="2" fillId="0" borderId="15" xfId="58" applyFont="1" applyBorder="1" applyAlignment="1">
      <alignment vertical="center"/>
      <protection/>
    </xf>
    <xf numFmtId="2" fontId="6" fillId="0" borderId="15" xfId="58" applyNumberFormat="1" applyFont="1" applyBorder="1" applyAlignment="1">
      <alignment vertical="center"/>
      <protection/>
    </xf>
    <xf numFmtId="2" fontId="22" fillId="0" borderId="15" xfId="58" applyNumberFormat="1" applyFont="1" applyBorder="1" applyAlignment="1">
      <alignment vertical="center"/>
      <protection/>
    </xf>
    <xf numFmtId="0" fontId="6" fillId="0" borderId="17" xfId="64" applyFont="1" applyBorder="1" applyAlignment="1">
      <alignment horizontal="center" vertical="center"/>
      <protection/>
    </xf>
    <xf numFmtId="0" fontId="6" fillId="0" borderId="17" xfId="64" applyFont="1" applyBorder="1" applyAlignment="1">
      <alignment horizontal="left" vertical="center" wrapText="1"/>
      <protection/>
    </xf>
    <xf numFmtId="0" fontId="2" fillId="0" borderId="17" xfId="58" applyBorder="1">
      <alignment/>
      <protection/>
    </xf>
    <xf numFmtId="0" fontId="98" fillId="34" borderId="0" xfId="62" applyFont="1" applyFill="1" applyAlignment="1">
      <alignment horizontal="center" vertical="center"/>
      <protection/>
    </xf>
    <xf numFmtId="0" fontId="98" fillId="34" borderId="0" xfId="62" applyFont="1" applyFill="1" applyAlignment="1">
      <alignment horizontal="center" wrapText="1"/>
      <protection/>
    </xf>
    <xf numFmtId="49" fontId="98" fillId="34" borderId="0" xfId="62" applyNumberFormat="1" applyFont="1" applyFill="1" applyAlignment="1">
      <alignment horizontal="center" vertical="center"/>
      <protection/>
    </xf>
    <xf numFmtId="0" fontId="91" fillId="0" borderId="0" xfId="62" applyFont="1" applyAlignment="1">
      <alignment horizontal="center" vertical="center"/>
      <protection/>
    </xf>
    <xf numFmtId="0" fontId="91" fillId="0" borderId="0" xfId="62" applyFont="1" applyAlignment="1">
      <alignment vertical="top" wrapText="1"/>
      <protection/>
    </xf>
    <xf numFmtId="49" fontId="91" fillId="0" borderId="0" xfId="62" applyNumberFormat="1" applyFont="1" applyAlignment="1">
      <alignment horizontal="center" vertical="center"/>
      <protection/>
    </xf>
    <xf numFmtId="0" fontId="91" fillId="0" borderId="0" xfId="62" applyFont="1" applyFill="1" applyAlignment="1">
      <alignment horizontal="center" vertical="center"/>
      <protection/>
    </xf>
    <xf numFmtId="0" fontId="91" fillId="0" borderId="0" xfId="62" applyFont="1" applyFill="1" applyAlignment="1">
      <alignment vertical="top" wrapText="1"/>
      <protection/>
    </xf>
    <xf numFmtId="2" fontId="89" fillId="0" borderId="0" xfId="0" applyNumberFormat="1" applyFont="1" applyAlignment="1">
      <alignment/>
    </xf>
    <xf numFmtId="0" fontId="6" fillId="0" borderId="11" xfId="58" applyFont="1" applyBorder="1" applyAlignment="1">
      <alignment horizontal="center" vertical="center" wrapText="1"/>
      <protection/>
    </xf>
    <xf numFmtId="0" fontId="6" fillId="0" borderId="28" xfId="58" applyFont="1" applyBorder="1" applyAlignment="1">
      <alignment horizontal="center" vertical="center" wrapText="1"/>
      <protection/>
    </xf>
    <xf numFmtId="0" fontId="6" fillId="0" borderId="29" xfId="58" applyFont="1" applyBorder="1" applyAlignment="1">
      <alignment horizontal="center" vertical="center" wrapText="1"/>
      <protection/>
    </xf>
    <xf numFmtId="0" fontId="10" fillId="0" borderId="0" xfId="58" applyFont="1" applyBorder="1" applyAlignment="1">
      <alignment horizontal="center" vertical="center"/>
      <protection/>
    </xf>
    <xf numFmtId="0" fontId="12" fillId="0" borderId="10" xfId="58" applyFont="1" applyBorder="1" applyAlignment="1">
      <alignment horizontal="center"/>
      <protection/>
    </xf>
    <xf numFmtId="0" fontId="0" fillId="0" borderId="0" xfId="0" applyBorder="1" applyAlignment="1">
      <alignment horizontal="right"/>
    </xf>
    <xf numFmtId="0" fontId="103" fillId="0" borderId="0" xfId="0" applyFont="1" applyAlignment="1">
      <alignment horizontal="center" vertical="center"/>
    </xf>
    <xf numFmtId="0" fontId="2" fillId="0" borderId="0" xfId="64" applyFont="1" applyBorder="1" applyAlignment="1">
      <alignment horizontal="justify" vertical="center" wrapText="1"/>
      <protection/>
    </xf>
    <xf numFmtId="0" fontId="2" fillId="0" borderId="0" xfId="58" applyAlignment="1">
      <alignment horizontal="justify" vertical="center" wrapText="1"/>
      <protection/>
    </xf>
    <xf numFmtId="0" fontId="0" fillId="0" borderId="0" xfId="64" applyFont="1" applyAlignment="1">
      <alignment horizontal="left" vertical="center"/>
      <protection/>
    </xf>
    <xf numFmtId="0" fontId="6" fillId="0" borderId="11" xfId="64" applyFont="1" applyBorder="1" applyAlignment="1">
      <alignment horizontal="center" vertical="center"/>
      <protection/>
    </xf>
    <xf numFmtId="0" fontId="6" fillId="0" borderId="28" xfId="64" applyFont="1" applyBorder="1" applyAlignment="1">
      <alignment horizontal="center" vertical="center"/>
      <protection/>
    </xf>
    <xf numFmtId="0" fontId="6" fillId="0" borderId="29" xfId="64" applyFont="1" applyBorder="1" applyAlignment="1">
      <alignment horizontal="center" vertical="center"/>
      <protection/>
    </xf>
    <xf numFmtId="0" fontId="19" fillId="0" borderId="0" xfId="64" applyFont="1" applyBorder="1" applyAlignment="1">
      <alignment horizontal="center" vertical="center"/>
      <protection/>
    </xf>
    <xf numFmtId="0" fontId="6" fillId="0" borderId="0" xfId="64" applyFont="1" applyBorder="1" applyAlignment="1">
      <alignment horizontal="left" vertical="center"/>
      <protection/>
    </xf>
    <xf numFmtId="0" fontId="2" fillId="0" borderId="0" xfId="64" applyFont="1" applyBorder="1" applyAlignment="1">
      <alignment horizontal="left" vertical="center" wrapText="1"/>
      <protection/>
    </xf>
    <xf numFmtId="0" fontId="6" fillId="0" borderId="10" xfId="64" applyFont="1" applyBorder="1" applyAlignment="1">
      <alignment horizontal="center" vertical="center"/>
      <protection/>
    </xf>
    <xf numFmtId="0" fontId="6" fillId="0" borderId="11"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18" fillId="0" borderId="0" xfId="65" applyFont="1" applyFill="1" applyBorder="1" applyAlignment="1">
      <alignment horizontal="center" vertical="center"/>
      <protection/>
    </xf>
    <xf numFmtId="0" fontId="6" fillId="0" borderId="0" xfId="58" applyFont="1" applyAlignment="1">
      <alignment horizontal="left" vertical="center" wrapText="1"/>
      <protection/>
    </xf>
    <xf numFmtId="0" fontId="6" fillId="0" borderId="24" xfId="65" applyFont="1" applyFill="1" applyBorder="1" applyAlignment="1">
      <alignment horizontal="center" vertical="top" wrapText="1"/>
      <protection/>
    </xf>
    <xf numFmtId="0" fontId="6" fillId="0" borderId="24" xfId="67" applyFont="1" applyFill="1" applyBorder="1" applyAlignment="1">
      <alignment horizontal="center" vertical="center" wrapText="1"/>
      <protection/>
    </xf>
    <xf numFmtId="0" fontId="6" fillId="0" borderId="24" xfId="67" applyFont="1" applyFill="1" applyBorder="1" applyAlignment="1">
      <alignment horizontal="center" vertical="top" wrapText="1"/>
      <protection/>
    </xf>
    <xf numFmtId="0" fontId="6" fillId="0" borderId="30" xfId="68" applyFont="1" applyFill="1" applyBorder="1" applyAlignment="1">
      <alignment horizontal="center" vertical="top"/>
      <protection/>
    </xf>
    <xf numFmtId="0" fontId="6" fillId="0" borderId="31" xfId="68" applyFont="1" applyFill="1" applyBorder="1" applyAlignment="1">
      <alignment horizontal="center" vertical="top"/>
      <protection/>
    </xf>
    <xf numFmtId="0" fontId="6" fillId="0" borderId="32" xfId="68" applyFont="1" applyFill="1" applyBorder="1" applyAlignment="1">
      <alignment horizontal="center" vertical="top"/>
      <protection/>
    </xf>
    <xf numFmtId="0" fontId="6" fillId="0" borderId="24" xfId="68" applyFont="1" applyFill="1" applyBorder="1" applyAlignment="1">
      <alignment horizontal="center" vertical="center"/>
      <protection/>
    </xf>
    <xf numFmtId="0" fontId="6" fillId="0" borderId="24" xfId="68" applyFont="1" applyFill="1" applyBorder="1" applyAlignment="1">
      <alignment horizontal="center" vertical="center" wrapText="1"/>
      <protection/>
    </xf>
    <xf numFmtId="0" fontId="6" fillId="0" borderId="24" xfId="68" applyFont="1" applyFill="1" applyBorder="1" applyAlignment="1">
      <alignment horizontal="center" vertical="top" wrapText="1"/>
      <protection/>
    </xf>
    <xf numFmtId="0" fontId="6" fillId="0" borderId="33" xfId="68" applyFont="1" applyFill="1" applyBorder="1" applyAlignment="1">
      <alignment horizontal="center" vertical="top"/>
      <protection/>
    </xf>
    <xf numFmtId="0" fontId="6" fillId="0" borderId="34" xfId="68" applyFont="1" applyFill="1" applyBorder="1" applyAlignment="1">
      <alignment horizontal="center" vertical="top"/>
      <protection/>
    </xf>
    <xf numFmtId="0" fontId="0" fillId="0" borderId="24" xfId="63" applyFill="1" applyBorder="1" applyAlignment="1">
      <alignment horizontal="left"/>
      <protection/>
    </xf>
    <xf numFmtId="0" fontId="103" fillId="0" borderId="24" xfId="63" applyFont="1" applyFill="1" applyBorder="1" applyAlignment="1">
      <alignment horizontal="left"/>
      <protection/>
    </xf>
    <xf numFmtId="0" fontId="103" fillId="0" borderId="24" xfId="63" applyFont="1" applyFill="1" applyBorder="1" applyAlignment="1">
      <alignment horizontal="center" vertical="center"/>
      <protection/>
    </xf>
    <xf numFmtId="0" fontId="91" fillId="0" borderId="24" xfId="63" applyFont="1" applyFill="1" applyBorder="1" applyAlignment="1">
      <alignment horizontal="center"/>
      <protection/>
    </xf>
    <xf numFmtId="0" fontId="0" fillId="0" borderId="24" xfId="63" applyFill="1" applyBorder="1" applyAlignment="1">
      <alignment horizontal="center"/>
      <protection/>
    </xf>
    <xf numFmtId="0" fontId="0" fillId="0" borderId="24" xfId="63" applyFill="1" applyBorder="1" applyAlignment="1">
      <alignment horizontal="center" vertical="center" wrapText="1"/>
      <protection/>
    </xf>
    <xf numFmtId="0" fontId="0" fillId="0" borderId="24" xfId="63" applyFill="1" applyBorder="1" applyAlignment="1">
      <alignment horizontal="center" vertical="center"/>
      <protection/>
    </xf>
    <xf numFmtId="0" fontId="2" fillId="0" borderId="24" xfId="58" applyFill="1" applyBorder="1" applyAlignment="1">
      <alignment horizontal="center"/>
      <protection/>
    </xf>
    <xf numFmtId="0" fontId="2" fillId="0" borderId="24" xfId="58" applyFill="1" applyBorder="1" applyAlignment="1">
      <alignment horizontal="center" wrapText="1"/>
      <protection/>
    </xf>
    <xf numFmtId="0" fontId="2" fillId="0" borderId="24" xfId="58" applyFill="1" applyBorder="1" applyAlignment="1">
      <alignment horizontal="left" wrapText="1"/>
      <protection/>
    </xf>
    <xf numFmtId="0" fontId="6" fillId="0" borderId="24" xfId="58" applyFont="1" applyFill="1" applyBorder="1" applyAlignment="1">
      <alignment horizontal="center" vertical="center"/>
      <protection/>
    </xf>
    <xf numFmtId="0" fontId="6" fillId="0" borderId="24" xfId="58" applyFont="1" applyFill="1" applyBorder="1" applyAlignment="1">
      <alignment horizontal="center" vertical="center" wrapText="1"/>
      <protection/>
    </xf>
    <xf numFmtId="0" fontId="27" fillId="0" borderId="24" xfId="58" applyFont="1" applyFill="1" applyBorder="1" applyAlignment="1">
      <alignment horizontal="center" vertical="center" wrapText="1"/>
      <protection/>
    </xf>
    <xf numFmtId="0" fontId="2" fillId="0" borderId="24" xfId="58" applyFont="1" applyFill="1" applyBorder="1" applyAlignment="1">
      <alignment horizontal="left" vertical="center"/>
      <protection/>
    </xf>
    <xf numFmtId="0" fontId="22" fillId="0" borderId="24" xfId="58" applyFont="1" applyFill="1" applyBorder="1" applyAlignment="1">
      <alignment horizontal="center" vertical="top"/>
      <protection/>
    </xf>
    <xf numFmtId="0" fontId="22" fillId="0" borderId="24" xfId="58" applyFont="1" applyFill="1" applyBorder="1" applyAlignment="1">
      <alignment horizontal="center"/>
      <protection/>
    </xf>
    <xf numFmtId="0" fontId="6" fillId="0" borderId="30" xfId="58" applyFont="1" applyFill="1" applyBorder="1" applyAlignment="1">
      <alignment horizontal="center" vertical="center"/>
      <protection/>
    </xf>
    <xf numFmtId="0" fontId="6" fillId="0" borderId="31" xfId="58" applyFont="1" applyFill="1" applyBorder="1" applyAlignment="1">
      <alignment horizontal="center" vertical="center"/>
      <protection/>
    </xf>
    <xf numFmtId="0" fontId="2" fillId="0" borderId="24" xfId="58" applyFont="1" applyFill="1" applyBorder="1" applyAlignment="1">
      <alignment horizontal="center" vertical="center"/>
      <protection/>
    </xf>
    <xf numFmtId="0" fontId="6" fillId="0" borderId="24" xfId="58" applyFont="1" applyFill="1" applyBorder="1" applyAlignment="1">
      <alignment horizontal="center"/>
      <protection/>
    </xf>
    <xf numFmtId="0" fontId="6" fillId="0" borderId="24" xfId="58" applyFont="1" applyFill="1" applyBorder="1" applyAlignment="1">
      <alignment horizontal="center" vertical="top" wrapText="1"/>
      <protection/>
    </xf>
    <xf numFmtId="0" fontId="6" fillId="0" borderId="24" xfId="58" applyFont="1" applyFill="1" applyBorder="1" applyAlignment="1">
      <alignment horizontal="left"/>
      <protection/>
    </xf>
    <xf numFmtId="0" fontId="2" fillId="0" borderId="24" xfId="58" applyFont="1" applyFill="1" applyBorder="1" applyAlignment="1">
      <alignment horizontal="left" wrapText="1"/>
      <protection/>
    </xf>
    <xf numFmtId="0" fontId="12" fillId="0" borderId="24" xfId="58" applyFont="1" applyFill="1" applyBorder="1" applyAlignment="1">
      <alignment horizontal="center"/>
      <protection/>
    </xf>
    <xf numFmtId="0" fontId="2" fillId="0" borderId="24" xfId="60" applyFont="1" applyFill="1" applyBorder="1" applyAlignment="1">
      <alignment horizontal="left" wrapText="1"/>
      <protection/>
    </xf>
    <xf numFmtId="0" fontId="6" fillId="0" borderId="24" xfId="60" applyFont="1" applyFill="1" applyBorder="1" applyAlignment="1">
      <alignment horizontal="left" wrapText="1"/>
      <protection/>
    </xf>
    <xf numFmtId="2" fontId="6" fillId="0" borderId="24" xfId="58" applyNumberFormat="1" applyFont="1" applyFill="1" applyBorder="1" applyAlignment="1">
      <alignment horizontal="center" vertical="center"/>
      <protection/>
    </xf>
    <xf numFmtId="0" fontId="2" fillId="0" borderId="24" xfId="60" applyFont="1" applyFill="1" applyBorder="1" applyAlignment="1">
      <alignment horizontal="left" vertical="center" wrapText="1"/>
      <protection/>
    </xf>
    <xf numFmtId="0" fontId="89" fillId="0" borderId="24" xfId="58" applyFont="1" applyFill="1" applyBorder="1" applyAlignment="1">
      <alignment horizontal="center"/>
      <protection/>
    </xf>
    <xf numFmtId="0" fontId="2" fillId="0" borderId="24" xfId="58" applyFill="1" applyBorder="1" applyAlignment="1">
      <alignment horizontal="center" vertical="center"/>
      <protection/>
    </xf>
    <xf numFmtId="0" fontId="95" fillId="0" borderId="24" xfId="58" applyFont="1" applyFill="1" applyBorder="1" applyAlignment="1">
      <alignment horizontal="center"/>
      <protection/>
    </xf>
    <xf numFmtId="0" fontId="96" fillId="0" borderId="24" xfId="58" applyFont="1" applyFill="1" applyBorder="1" applyAlignment="1">
      <alignment horizontal="center"/>
      <protection/>
    </xf>
    <xf numFmtId="0" fontId="96" fillId="0" borderId="24" xfId="58" applyFont="1" applyFill="1" applyBorder="1" applyAlignment="1">
      <alignment horizontal="left"/>
      <protection/>
    </xf>
    <xf numFmtId="0" fontId="95" fillId="0" borderId="24" xfId="58" applyFont="1" applyFill="1" applyBorder="1" applyAlignment="1">
      <alignment horizontal="center" vertical="center" wrapText="1"/>
      <protection/>
    </xf>
    <xf numFmtId="0" fontId="95" fillId="0" borderId="24" xfId="58" applyFont="1" applyFill="1" applyBorder="1" applyAlignment="1">
      <alignment horizontal="center" vertical="center"/>
      <protection/>
    </xf>
    <xf numFmtId="0" fontId="95" fillId="0" borderId="24" xfId="58" applyFont="1" applyFill="1" applyBorder="1" applyAlignment="1">
      <alignment horizontal="center" wrapText="1"/>
      <protection/>
    </xf>
    <xf numFmtId="0" fontId="95" fillId="0" borderId="24" xfId="58" applyFont="1" applyFill="1" applyBorder="1" applyAlignment="1">
      <alignment horizontal="left"/>
      <protection/>
    </xf>
    <xf numFmtId="0" fontId="95" fillId="0" borderId="24" xfId="58" applyFont="1" applyFill="1" applyBorder="1" applyAlignment="1">
      <alignment horizontal="left" wrapText="1"/>
      <protection/>
    </xf>
    <xf numFmtId="0" fontId="18" fillId="0" borderId="24" xfId="58" applyFont="1" applyFill="1" applyBorder="1" applyAlignment="1">
      <alignment horizontal="left"/>
      <protection/>
    </xf>
    <xf numFmtId="0" fontId="10" fillId="0" borderId="24" xfId="58" applyFont="1" applyFill="1" applyBorder="1" applyAlignment="1">
      <alignment horizontal="center"/>
      <protection/>
    </xf>
    <xf numFmtId="0" fontId="18" fillId="0" borderId="24" xfId="58" applyFont="1" applyFill="1" applyBorder="1" applyAlignment="1">
      <alignment horizontal="right"/>
      <protection/>
    </xf>
    <xf numFmtId="0" fontId="18" fillId="0" borderId="24" xfId="58" applyFont="1" applyFill="1" applyBorder="1" applyAlignment="1">
      <alignment horizontal="center"/>
      <protection/>
    </xf>
    <xf numFmtId="0" fontId="6" fillId="0" borderId="24" xfId="58" applyFont="1" applyFill="1" applyBorder="1" applyAlignment="1">
      <alignment horizontal="center" wrapText="1"/>
      <protection/>
    </xf>
    <xf numFmtId="2" fontId="2" fillId="0" borderId="24" xfId="58" applyNumberFormat="1" applyFill="1" applyBorder="1" applyAlignment="1">
      <alignment horizontal="right" vertical="center"/>
      <protection/>
    </xf>
    <xf numFmtId="0" fontId="2" fillId="0" borderId="24" xfId="58" applyFill="1" applyBorder="1" applyAlignment="1">
      <alignment horizontal="right" vertical="center"/>
      <protection/>
    </xf>
    <xf numFmtId="0" fontId="34" fillId="0" borderId="24" xfId="58" applyFont="1" applyFill="1" applyBorder="1" applyAlignment="1">
      <alignment horizontal="center" vertical="center"/>
      <protection/>
    </xf>
    <xf numFmtId="2" fontId="10" fillId="0" borderId="24" xfId="58" applyNumberFormat="1" applyFont="1" applyFill="1" applyBorder="1" applyAlignment="1">
      <alignment horizontal="center" vertical="center"/>
      <protection/>
    </xf>
    <xf numFmtId="2" fontId="10" fillId="0" borderId="24" xfId="58" applyNumberFormat="1" applyFont="1" applyFill="1" applyBorder="1" applyAlignment="1">
      <alignment horizontal="center"/>
      <protection/>
    </xf>
    <xf numFmtId="0" fontId="0" fillId="0" borderId="24" xfId="59" applyFill="1" applyBorder="1" applyAlignment="1">
      <alignment horizontal="center" wrapText="1"/>
      <protection/>
    </xf>
    <xf numFmtId="0" fontId="0" fillId="0" borderId="24" xfId="59" applyFill="1" applyBorder="1" applyAlignment="1">
      <alignment horizontal="right"/>
      <protection/>
    </xf>
    <xf numFmtId="0" fontId="89" fillId="0" borderId="24" xfId="59" applyFont="1" applyFill="1" applyBorder="1" applyAlignment="1">
      <alignment horizontal="center" vertical="center"/>
      <protection/>
    </xf>
    <xf numFmtId="0" fontId="89" fillId="0" borderId="24" xfId="59" applyFont="1" applyFill="1" applyBorder="1" applyAlignment="1">
      <alignment horizontal="center" vertical="center" wrapText="1"/>
      <protection/>
    </xf>
    <xf numFmtId="0" fontId="0" fillId="0" borderId="24" xfId="59" applyFill="1" applyBorder="1" applyAlignment="1">
      <alignment horizontal="center"/>
      <protection/>
    </xf>
    <xf numFmtId="0" fontId="0" fillId="0" borderId="24" xfId="59" applyFont="1" applyFill="1" applyBorder="1" applyAlignment="1">
      <alignment horizontal="center"/>
      <protection/>
    </xf>
    <xf numFmtId="0" fontId="89" fillId="0" borderId="24" xfId="59" applyFont="1" applyFill="1" applyBorder="1" applyAlignment="1">
      <alignment horizontal="center"/>
      <protection/>
    </xf>
    <xf numFmtId="0" fontId="100" fillId="0" borderId="24" xfId="59" applyFont="1" applyFill="1" applyBorder="1" applyAlignment="1">
      <alignment horizontal="center" vertical="center" wrapText="1"/>
      <protection/>
    </xf>
    <xf numFmtId="0" fontId="10" fillId="0" borderId="24" xfId="61" applyFont="1" applyFill="1" applyBorder="1" applyAlignment="1">
      <alignment horizontal="left" vertical="center"/>
      <protection/>
    </xf>
    <xf numFmtId="0" fontId="91" fillId="0" borderId="24" xfId="58" applyFont="1" applyFill="1" applyBorder="1" applyAlignment="1">
      <alignment horizontal="center" vertical="center" wrapText="1"/>
      <protection/>
    </xf>
    <xf numFmtId="0" fontId="104" fillId="0" borderId="24" xfId="58" applyFont="1" applyFill="1" applyBorder="1" applyAlignment="1">
      <alignment horizontal="center" vertical="center" wrapText="1"/>
      <protection/>
    </xf>
    <xf numFmtId="0" fontId="105" fillId="0" borderId="24" xfId="58" applyFont="1" applyFill="1" applyBorder="1" applyAlignment="1">
      <alignment horizontal="center" vertical="center" wrapText="1"/>
      <protection/>
    </xf>
    <xf numFmtId="0" fontId="6" fillId="35" borderId="15" xfId="58" applyFont="1" applyFill="1" applyBorder="1" applyAlignment="1">
      <alignment vertical="center"/>
      <protection/>
    </xf>
    <xf numFmtId="0" fontId="6" fillId="33" borderId="0" xfId="65" applyFont="1" applyFill="1" applyBorder="1" applyAlignment="1">
      <alignment horizontal="left" vertical="center"/>
      <protection/>
    </xf>
    <xf numFmtId="1" fontId="6" fillId="0" borderId="24" xfId="58" applyNumberFormat="1" applyFont="1" applyFill="1" applyBorder="1" applyAlignment="1">
      <alignment horizontal="center" vertical="center"/>
      <protection/>
    </xf>
    <xf numFmtId="1" fontId="6" fillId="0" borderId="24" xfId="58" applyNumberFormat="1" applyFont="1" applyFill="1" applyBorder="1" applyAlignment="1">
      <alignment horizontal="right" vertical="center"/>
      <protection/>
    </xf>
    <xf numFmtId="164" fontId="2" fillId="33" borderId="24" xfId="44" applyFont="1" applyFill="1" applyBorder="1" applyAlignment="1">
      <alignment vertical="center"/>
    </xf>
    <xf numFmtId="0" fontId="89" fillId="0" borderId="0" xfId="0" applyFont="1" applyAlignment="1">
      <alignment/>
    </xf>
    <xf numFmtId="1" fontId="10" fillId="0" borderId="24" xfId="58" applyNumberFormat="1" applyFont="1" applyFill="1" applyBorder="1" applyAlignment="1">
      <alignment horizontal="center" vertical="center"/>
      <protection/>
    </xf>
    <xf numFmtId="1" fontId="10" fillId="0" borderId="24" xfId="58" applyNumberFormat="1" applyFont="1" applyFill="1" applyBorder="1" applyAlignment="1">
      <alignment horizontal="right" vertical="center"/>
      <protection/>
    </xf>
    <xf numFmtId="0" fontId="89" fillId="0" borderId="0" xfId="0" applyFont="1" applyBorder="1" applyAlignment="1">
      <alignment horizontal="right"/>
    </xf>
    <xf numFmtId="0" fontId="89" fillId="0" borderId="24" xfId="63" applyFont="1" applyFill="1" applyBorder="1" applyAlignment="1">
      <alignment horizontal="righ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_page7-21-rev" xfId="64"/>
    <cellStyle name="Normal_RE-revised format" xfId="65"/>
    <cellStyle name="Normal_Stat-4a&amp;4b" xfId="66"/>
    <cellStyle name="Normal_Subs Pts.-Twfc" xfId="67"/>
    <cellStyle name="Normal_Subs Pts.-Twfc 2" xfId="68"/>
    <cellStyle name="Note" xfId="69"/>
    <cellStyle name="Output" xfId="70"/>
    <cellStyle name="Percent" xfId="71"/>
    <cellStyle name="Percent 2" xfId="72"/>
    <cellStyle name="Title" xfId="73"/>
    <cellStyle name="Total" xfId="74"/>
    <cellStyle name="Warning Text" xfId="75"/>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javascript:displaySite('http://coal.nic.in/')" TargetMode="External" /><Relationship Id="rId2" Type="http://schemas.openxmlformats.org/officeDocument/2006/relationships/hyperlink" Target="javascript:displaySite('http://fcamin.nic.in/')" TargetMode="External" /><Relationship Id="rId3" Type="http://schemas.openxmlformats.org/officeDocument/2006/relationships/hyperlink" Target="javascript:displaySite('http://www.mca.gov.in/')" TargetMode="External" /><Relationship Id="rId4" Type="http://schemas.openxmlformats.org/officeDocument/2006/relationships/hyperlink" Target="javascript:displaySite('http://indiaculture.gov.in/')" TargetMode="External" /><Relationship Id="rId5" Type="http://schemas.openxmlformats.org/officeDocument/2006/relationships/hyperlink" Target="javascript:displaySite('http://mod.nic.in')" TargetMode="External" /><Relationship Id="rId6" Type="http://schemas.openxmlformats.org/officeDocument/2006/relationships/hyperlink" Target="javascript:displaySite('http://mdoner.gov.in/')" TargetMode="External" /><Relationship Id="rId7" Type="http://schemas.openxmlformats.org/officeDocument/2006/relationships/hyperlink" Target="javascript:displaySite('http://moes.gov.in')" TargetMode="External" /><Relationship Id="rId8" Type="http://schemas.openxmlformats.org/officeDocument/2006/relationships/hyperlink" Target="javascript:displaySite('http://envfor.nic.in/')" TargetMode="External" /><Relationship Id="rId9" Type="http://schemas.openxmlformats.org/officeDocument/2006/relationships/hyperlink" Target="javascript:displaySite('http://meaindia.nic.in/')" TargetMode="External" /><Relationship Id="rId10" Type="http://schemas.openxmlformats.org/officeDocument/2006/relationships/hyperlink" Target="javascript:displaySite('http://finmin.nic.in')" TargetMode="External" /><Relationship Id="rId11" Type="http://schemas.openxmlformats.org/officeDocument/2006/relationships/hyperlink" Target="javascript:displaySite('http://mofpi.nic.in')" TargetMode="External" /><Relationship Id="rId12" Type="http://schemas.openxmlformats.org/officeDocument/2006/relationships/hyperlink" Target="javascript:displaySite('http://mohfw.nic.in/')" TargetMode="External" /><Relationship Id="rId13" Type="http://schemas.openxmlformats.org/officeDocument/2006/relationships/hyperlink" Target="javascript:displaySite('http://mha.gov.in/')" TargetMode="External" /><Relationship Id="rId14" Type="http://schemas.openxmlformats.org/officeDocument/2006/relationships/hyperlink" Target="javascript:displaySite('http://mhupa.gov.in/')" TargetMode="External" /><Relationship Id="rId15" Type="http://schemas.openxmlformats.org/officeDocument/2006/relationships/hyperlink" Target="javascript:displaySite('http://education.nic.in/')" TargetMode="External" /><Relationship Id="rId16" Type="http://schemas.openxmlformats.org/officeDocument/2006/relationships/hyperlink" Target="javascript:displaySite('http://mib.gov.in/')" TargetMode="External" /><Relationship Id="rId17" Type="http://schemas.openxmlformats.org/officeDocument/2006/relationships/hyperlink" Target="javascript:displaySite('http://labour.nic.in')" TargetMode="External" /><Relationship Id="rId18" Type="http://schemas.openxmlformats.org/officeDocument/2006/relationships/hyperlink" Target="javascript:displaySite('http://mines.nic.in/')" TargetMode="External" /><Relationship Id="rId19" Type="http://schemas.openxmlformats.org/officeDocument/2006/relationships/hyperlink" Target="javascript:displaySite('http://minorityaffairs.gov.in/')" TargetMode="External" /><Relationship Id="rId20" Type="http://schemas.openxmlformats.org/officeDocument/2006/relationships/hyperlink" Target="javascript:displaySite('http://mnes.nic.in/')" TargetMode="External" /><Relationship Id="rId21" Type="http://schemas.openxmlformats.org/officeDocument/2006/relationships/hyperlink" Target="javascript:displaySite('http://moia.gov.in/')" TargetMode="External" /><Relationship Id="rId22" Type="http://schemas.openxmlformats.org/officeDocument/2006/relationships/hyperlink" Target="javascript:displaySite('http://panchayat.gov.in/')" TargetMode="External" /><Relationship Id="rId23" Type="http://schemas.openxmlformats.org/officeDocument/2006/relationships/hyperlink" Target="javascript:displaySite('http://mpa.nic.in')" TargetMode="External" /><Relationship Id="rId24" Type="http://schemas.openxmlformats.org/officeDocument/2006/relationships/hyperlink" Target="javascript:displaySite('http://persmin.nic.in/')" TargetMode="External" /><Relationship Id="rId25" Type="http://schemas.openxmlformats.org/officeDocument/2006/relationships/hyperlink" Target="javascript:displaySite('http://petroleum.nic.in/')" TargetMode="External" /><Relationship Id="rId26" Type="http://schemas.openxmlformats.org/officeDocument/2006/relationships/hyperlink" Target="javascript:displaySite('http://powermin.nic.in/')" TargetMode="External" /><Relationship Id="rId27" Type="http://schemas.openxmlformats.org/officeDocument/2006/relationships/hyperlink" Target="javascript:displaySite('http://www.indianrailways.gov.in')" TargetMode="External" /><Relationship Id="rId28" Type="http://schemas.openxmlformats.org/officeDocument/2006/relationships/hyperlink" Target="javascript:displaySite('http://rural.nic.in/')" TargetMode="External" /><Relationship Id="rId29" Type="http://schemas.openxmlformats.org/officeDocument/2006/relationships/hyperlink" Target="javascript:displaySite('http://socialjustice.nic.in/')" TargetMode="External" /><Relationship Id="rId30" Type="http://schemas.openxmlformats.org/officeDocument/2006/relationships/hyperlink" Target="javascript:displaySite('http://mospi.gov.in/')" TargetMode="External" /><Relationship Id="rId31" Type="http://schemas.openxmlformats.org/officeDocument/2006/relationships/hyperlink" Target="javascript:displaySite('http://steel.nic.in/')" TargetMode="External" /><Relationship Id="rId32" Type="http://schemas.openxmlformats.org/officeDocument/2006/relationships/hyperlink" Target="javascript:displaySite('http://texmin.nic.in/')" TargetMode="External" /><Relationship Id="rId33" Type="http://schemas.openxmlformats.org/officeDocument/2006/relationships/hyperlink" Target="javascript:displaySite('http://tourism.gov.in/')" TargetMode="External" /><Relationship Id="rId34" Type="http://schemas.openxmlformats.org/officeDocument/2006/relationships/hyperlink" Target="javascript:displaySite('http://tribal.gov.in/')" TargetMode="External" /><Relationship Id="rId35" Type="http://schemas.openxmlformats.org/officeDocument/2006/relationships/hyperlink" Target="javascript:displaySite('http://urbanindia.nic.in/')" TargetMode="External" /><Relationship Id="rId36" Type="http://schemas.openxmlformats.org/officeDocument/2006/relationships/hyperlink" Target="javascript:displaySite('http://wrmin.nic.in')" TargetMode="External" /><Relationship Id="rId37" Type="http://schemas.openxmlformats.org/officeDocument/2006/relationships/hyperlink" Target="javascript:displaySite('http://wcd.nic.in/')" TargetMode="External" /><Relationship Id="rId38" Type="http://schemas.openxmlformats.org/officeDocument/2006/relationships/hyperlink" Target="javascript:displaySite('http://yas.nic.in')" TargetMode="External" /><Relationship Id="rId39" Type="http://schemas.openxmlformats.org/officeDocument/2006/relationships/hyperlink" Target="javascript:displaySite('http://powermin.nic.in/')" TargetMode="External" /><Relationship Id="rId40" Type="http://schemas.openxmlformats.org/officeDocument/2006/relationships/hyperlink" Target="javascript:displaySite('http://powermin.nic.in/')" TargetMode="External" /><Relationship Id="rId4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C9" sqref="C9"/>
    </sheetView>
  </sheetViews>
  <sheetFormatPr defaultColWidth="10.28125" defaultRowHeight="15"/>
  <cols>
    <col min="1" max="1" width="9.140625" style="4" customWidth="1"/>
    <col min="2" max="2" width="14.421875" style="4" customWidth="1"/>
    <col min="3" max="3" width="113.140625" style="3" customWidth="1"/>
    <col min="4" max="4" width="15.140625" style="2" customWidth="1"/>
    <col min="5" max="16384" width="10.28125" style="1" customWidth="1"/>
  </cols>
  <sheetData>
    <row r="1" spans="1:4" ht="18.75" customHeight="1">
      <c r="A1" s="558" t="s">
        <v>61</v>
      </c>
      <c r="B1" s="558" t="s">
        <v>60</v>
      </c>
      <c r="C1" s="559" t="s">
        <v>59</v>
      </c>
      <c r="D1" s="560" t="s">
        <v>58</v>
      </c>
    </row>
    <row r="2" spans="1:4" ht="15.75">
      <c r="A2" s="561">
        <v>1</v>
      </c>
      <c r="B2" s="561">
        <v>1</v>
      </c>
      <c r="C2" s="562" t="s">
        <v>57</v>
      </c>
      <c r="D2" s="563" t="s">
        <v>56</v>
      </c>
    </row>
    <row r="3" spans="1:4" ht="15.75">
      <c r="A3" s="561">
        <v>2</v>
      </c>
      <c r="B3" s="561" t="s">
        <v>55</v>
      </c>
      <c r="C3" s="562" t="s">
        <v>54</v>
      </c>
      <c r="D3" s="563" t="s">
        <v>53</v>
      </c>
    </row>
    <row r="4" spans="1:4" ht="15.75">
      <c r="A4" s="561">
        <v>3</v>
      </c>
      <c r="B4" s="561" t="s">
        <v>1669</v>
      </c>
      <c r="C4" s="562" t="s">
        <v>1705</v>
      </c>
      <c r="D4" s="563" t="s">
        <v>1670</v>
      </c>
    </row>
    <row r="5" spans="1:4" ht="15.75">
      <c r="A5" s="561">
        <v>4</v>
      </c>
      <c r="B5" s="561">
        <v>2</v>
      </c>
      <c r="C5" s="562" t="s">
        <v>52</v>
      </c>
      <c r="D5" s="563" t="s">
        <v>1671</v>
      </c>
    </row>
    <row r="6" spans="1:4" ht="15.75">
      <c r="A6" s="561">
        <v>5</v>
      </c>
      <c r="B6" s="561" t="s">
        <v>51</v>
      </c>
      <c r="C6" s="562" t="s">
        <v>50</v>
      </c>
      <c r="D6" s="563" t="s">
        <v>1672</v>
      </c>
    </row>
    <row r="7" spans="1:4" ht="15.75">
      <c r="A7" s="561">
        <v>6</v>
      </c>
      <c r="B7" s="561">
        <v>3</v>
      </c>
      <c r="C7" s="562" t="s">
        <v>49</v>
      </c>
      <c r="D7" s="563" t="s">
        <v>1673</v>
      </c>
    </row>
    <row r="8" spans="1:4" ht="15.75">
      <c r="A8" s="561">
        <v>7</v>
      </c>
      <c r="B8" s="561">
        <v>4</v>
      </c>
      <c r="C8" s="562" t="s">
        <v>48</v>
      </c>
      <c r="D8" s="563" t="s">
        <v>1674</v>
      </c>
    </row>
    <row r="9" spans="1:4" ht="15.75">
      <c r="A9" s="561">
        <v>8</v>
      </c>
      <c r="B9" s="561" t="s">
        <v>47</v>
      </c>
      <c r="C9" s="562" t="s">
        <v>46</v>
      </c>
      <c r="D9" s="563" t="s">
        <v>1675</v>
      </c>
    </row>
    <row r="10" spans="1:4" ht="15.75">
      <c r="A10" s="561">
        <v>9</v>
      </c>
      <c r="B10" s="561" t="s">
        <v>45</v>
      </c>
      <c r="C10" s="562" t="s">
        <v>44</v>
      </c>
      <c r="D10" s="563" t="s">
        <v>1676</v>
      </c>
    </row>
    <row r="11" spans="1:4" ht="15.75">
      <c r="A11" s="561">
        <v>10</v>
      </c>
      <c r="B11" s="561">
        <v>5</v>
      </c>
      <c r="C11" s="562" t="s">
        <v>43</v>
      </c>
      <c r="D11" s="563" t="s">
        <v>1677</v>
      </c>
    </row>
    <row r="12" spans="1:4" ht="15.75">
      <c r="A12" s="561">
        <v>11</v>
      </c>
      <c r="B12" s="561">
        <v>6</v>
      </c>
      <c r="C12" s="562" t="s">
        <v>42</v>
      </c>
      <c r="D12" s="563" t="s">
        <v>1678</v>
      </c>
    </row>
    <row r="13" spans="1:4" ht="18.75" customHeight="1">
      <c r="A13" s="561">
        <v>12</v>
      </c>
      <c r="B13" s="564" t="s">
        <v>41</v>
      </c>
      <c r="C13" s="565" t="s">
        <v>40</v>
      </c>
      <c r="D13" s="563" t="s">
        <v>1679</v>
      </c>
    </row>
    <row r="14" spans="1:4" ht="15.75">
      <c r="A14" s="561">
        <v>13</v>
      </c>
      <c r="B14" s="561">
        <v>7</v>
      </c>
      <c r="C14" s="562" t="s">
        <v>39</v>
      </c>
      <c r="D14" s="563" t="s">
        <v>37</v>
      </c>
    </row>
    <row r="15" spans="1:4" ht="15.75">
      <c r="A15" s="561">
        <v>14</v>
      </c>
      <c r="B15" s="561">
        <v>8</v>
      </c>
      <c r="C15" s="562" t="s">
        <v>38</v>
      </c>
      <c r="D15" s="563" t="s">
        <v>1680</v>
      </c>
    </row>
    <row r="16" spans="1:4" ht="15.75">
      <c r="A16" s="561">
        <v>15</v>
      </c>
      <c r="B16" s="561">
        <v>9</v>
      </c>
      <c r="C16" s="562" t="s">
        <v>36</v>
      </c>
      <c r="D16" s="563" t="s">
        <v>1681</v>
      </c>
    </row>
    <row r="17" spans="1:4" ht="15.75">
      <c r="A17" s="561">
        <v>16</v>
      </c>
      <c r="B17" s="561">
        <v>10</v>
      </c>
      <c r="C17" s="562" t="s">
        <v>35</v>
      </c>
      <c r="D17" s="563" t="s">
        <v>1682</v>
      </c>
    </row>
    <row r="18" spans="1:4" ht="15.75">
      <c r="A18" s="561">
        <v>17</v>
      </c>
      <c r="B18" s="561">
        <v>11</v>
      </c>
      <c r="C18" s="562" t="s">
        <v>34</v>
      </c>
      <c r="D18" s="563" t="s">
        <v>1683</v>
      </c>
    </row>
    <row r="19" spans="1:4" ht="15.75">
      <c r="A19" s="561">
        <v>18</v>
      </c>
      <c r="B19" s="561" t="s">
        <v>33</v>
      </c>
      <c r="C19" s="562" t="s">
        <v>32</v>
      </c>
      <c r="D19" s="563" t="s">
        <v>1684</v>
      </c>
    </row>
    <row r="20" spans="1:4" ht="15.75">
      <c r="A20" s="561">
        <v>19</v>
      </c>
      <c r="B20" s="561" t="s">
        <v>31</v>
      </c>
      <c r="C20" s="562" t="s">
        <v>30</v>
      </c>
      <c r="D20" s="563" t="s">
        <v>1685</v>
      </c>
    </row>
    <row r="21" spans="1:4" ht="15.75">
      <c r="A21" s="561">
        <v>20</v>
      </c>
      <c r="B21" s="561" t="s">
        <v>29</v>
      </c>
      <c r="C21" s="562" t="s">
        <v>28</v>
      </c>
      <c r="D21" s="563" t="s">
        <v>1686</v>
      </c>
    </row>
    <row r="22" spans="1:4" ht="15.75">
      <c r="A22" s="561">
        <v>21</v>
      </c>
      <c r="B22" s="561">
        <v>12</v>
      </c>
      <c r="C22" s="562" t="s">
        <v>27</v>
      </c>
      <c r="D22" s="563" t="s">
        <v>1687</v>
      </c>
    </row>
    <row r="23" spans="1:4" ht="15.75">
      <c r="A23" s="561">
        <v>22</v>
      </c>
      <c r="B23" s="561">
        <v>13</v>
      </c>
      <c r="C23" s="562" t="s">
        <v>26</v>
      </c>
      <c r="D23" s="563" t="s">
        <v>1688</v>
      </c>
    </row>
    <row r="24" spans="1:4" ht="15.75">
      <c r="A24" s="561">
        <v>23</v>
      </c>
      <c r="B24" s="561">
        <v>14</v>
      </c>
      <c r="C24" s="562" t="s">
        <v>25</v>
      </c>
      <c r="D24" s="563" t="s">
        <v>1689</v>
      </c>
    </row>
    <row r="25" spans="1:4" ht="15.75">
      <c r="A25" s="561">
        <v>24</v>
      </c>
      <c r="B25" s="561">
        <v>15</v>
      </c>
      <c r="C25" s="562" t="s">
        <v>24</v>
      </c>
      <c r="D25" s="563" t="s">
        <v>1690</v>
      </c>
    </row>
    <row r="26" spans="1:4" ht="15.75">
      <c r="A26" s="561">
        <v>25</v>
      </c>
      <c r="B26" s="561">
        <v>16</v>
      </c>
      <c r="C26" s="562" t="s">
        <v>23</v>
      </c>
      <c r="D26" s="563" t="s">
        <v>1691</v>
      </c>
    </row>
    <row r="27" spans="1:4" ht="15.75">
      <c r="A27" s="561">
        <v>26</v>
      </c>
      <c r="B27" s="561">
        <v>17</v>
      </c>
      <c r="C27" s="562" t="s">
        <v>22</v>
      </c>
      <c r="D27" s="563" t="s">
        <v>20</v>
      </c>
    </row>
    <row r="28" spans="1:4" ht="15.75">
      <c r="A28" s="561">
        <v>27</v>
      </c>
      <c r="B28" s="561">
        <v>18</v>
      </c>
      <c r="C28" s="562" t="s">
        <v>21</v>
      </c>
      <c r="D28" s="563" t="s">
        <v>1692</v>
      </c>
    </row>
    <row r="29" spans="1:4" ht="15.75">
      <c r="A29" s="561">
        <v>28</v>
      </c>
      <c r="B29" s="561">
        <v>19</v>
      </c>
      <c r="C29" s="562" t="s">
        <v>19</v>
      </c>
      <c r="D29" s="563" t="s">
        <v>1693</v>
      </c>
    </row>
    <row r="30" spans="1:4" ht="15.75">
      <c r="A30" s="561">
        <v>29</v>
      </c>
      <c r="B30" s="561">
        <v>20</v>
      </c>
      <c r="C30" s="562" t="s">
        <v>18</v>
      </c>
      <c r="D30" s="563" t="s">
        <v>1694</v>
      </c>
    </row>
    <row r="31" spans="1:4" ht="15.75">
      <c r="A31" s="561">
        <v>30</v>
      </c>
      <c r="B31" s="561">
        <v>21</v>
      </c>
      <c r="C31" s="562" t="s">
        <v>17</v>
      </c>
      <c r="D31" s="563" t="s">
        <v>1695</v>
      </c>
    </row>
    <row r="32" spans="1:4" ht="15.75">
      <c r="A32" s="561">
        <v>31</v>
      </c>
      <c r="B32" s="561">
        <v>22</v>
      </c>
      <c r="C32" s="562" t="s">
        <v>16</v>
      </c>
      <c r="D32" s="563" t="s">
        <v>1696</v>
      </c>
    </row>
    <row r="33" spans="1:4" ht="15.75">
      <c r="A33" s="561">
        <v>32</v>
      </c>
      <c r="B33" s="561">
        <v>23</v>
      </c>
      <c r="C33" s="562" t="s">
        <v>15</v>
      </c>
      <c r="D33" s="563" t="s">
        <v>1697</v>
      </c>
    </row>
    <row r="34" spans="1:7" ht="15.75">
      <c r="A34" s="561">
        <v>33</v>
      </c>
      <c r="B34" s="561">
        <v>24</v>
      </c>
      <c r="C34" s="562" t="s">
        <v>14</v>
      </c>
      <c r="D34" s="563" t="s">
        <v>1698</v>
      </c>
      <c r="G34" s="1" t="s">
        <v>13</v>
      </c>
    </row>
    <row r="35" spans="1:4" ht="15.75">
      <c r="A35" s="561">
        <v>34</v>
      </c>
      <c r="B35" s="561">
        <v>25</v>
      </c>
      <c r="C35" s="562" t="s">
        <v>12</v>
      </c>
      <c r="D35" s="563" t="s">
        <v>1699</v>
      </c>
    </row>
    <row r="36" spans="1:4" ht="15.75">
      <c r="A36" s="561">
        <v>35</v>
      </c>
      <c r="B36" s="561">
        <v>26</v>
      </c>
      <c r="C36" s="562" t="s">
        <v>11</v>
      </c>
      <c r="D36" s="563" t="s">
        <v>1700</v>
      </c>
    </row>
    <row r="37" spans="1:4" ht="15.75">
      <c r="A37" s="561">
        <v>36</v>
      </c>
      <c r="B37" s="561">
        <v>27</v>
      </c>
      <c r="C37" s="562" t="s">
        <v>10</v>
      </c>
      <c r="D37" s="563" t="s">
        <v>1701</v>
      </c>
    </row>
    <row r="38" spans="1:4" s="6" customFormat="1" ht="15.75">
      <c r="A38" s="561">
        <v>37</v>
      </c>
      <c r="B38" s="8">
        <v>28</v>
      </c>
      <c r="C38" s="5" t="s">
        <v>9</v>
      </c>
      <c r="D38" s="7" t="s">
        <v>1702</v>
      </c>
    </row>
    <row r="39" spans="1:4" ht="15.75">
      <c r="A39" s="561">
        <v>38</v>
      </c>
      <c r="B39" s="561">
        <v>29</v>
      </c>
      <c r="C39" s="562" t="s">
        <v>8</v>
      </c>
      <c r="D39" s="563" t="s">
        <v>5</v>
      </c>
    </row>
    <row r="40" spans="1:4" ht="15.75">
      <c r="A40" s="561">
        <v>39</v>
      </c>
      <c r="B40" s="561" t="s">
        <v>7</v>
      </c>
      <c r="C40" s="5" t="s">
        <v>6</v>
      </c>
      <c r="D40" s="563" t="s">
        <v>1703</v>
      </c>
    </row>
    <row r="41" spans="1:4" ht="15.75">
      <c r="A41" s="561">
        <v>40</v>
      </c>
      <c r="B41" s="561" t="s">
        <v>4</v>
      </c>
      <c r="C41" s="562" t="s">
        <v>3</v>
      </c>
      <c r="D41" s="563" t="s">
        <v>1704</v>
      </c>
    </row>
    <row r="42" spans="1:4" ht="15.75">
      <c r="A42" s="561">
        <v>41</v>
      </c>
      <c r="B42" s="561" t="s">
        <v>2</v>
      </c>
      <c r="C42" s="562" t="s">
        <v>1</v>
      </c>
      <c r="D42" s="563" t="s">
        <v>0</v>
      </c>
    </row>
  </sheetData>
  <sheetProtection/>
  <printOptions gridLines="1" horizontalCentered="1"/>
  <pageMargins left="0.708661417322835" right="0.33" top="0.26" bottom="0.16" header="0.19" footer="0.16"/>
  <pageSetup orientation="landscape" paperSize="9" scale="87" r:id="rId1"/>
</worksheet>
</file>

<file path=xl/worksheets/sheet10.xml><?xml version="1.0" encoding="utf-8"?>
<worksheet xmlns="http://schemas.openxmlformats.org/spreadsheetml/2006/main" xmlns:r="http://schemas.openxmlformats.org/officeDocument/2006/relationships">
  <dimension ref="A1:GL59"/>
  <sheetViews>
    <sheetView zoomScaleSheetLayoutView="75" zoomScalePageLayoutView="0" workbookViewId="0" topLeftCell="A1">
      <selection activeCell="T55" sqref="T55"/>
    </sheetView>
  </sheetViews>
  <sheetFormatPr defaultColWidth="10.28125" defaultRowHeight="15"/>
  <cols>
    <col min="1" max="1" width="4.140625" style="218" customWidth="1"/>
    <col min="2" max="2" width="43.8515625" style="218" customWidth="1"/>
    <col min="3" max="17" width="9.00390625" style="218" customWidth="1"/>
    <col min="18" max="16384" width="10.28125" style="218" customWidth="1"/>
  </cols>
  <sheetData>
    <row r="1" spans="1:194" s="243" customFormat="1" ht="12.75">
      <c r="A1" s="244"/>
      <c r="B1" s="244"/>
      <c r="C1" s="230"/>
      <c r="D1" s="213"/>
      <c r="E1" s="230"/>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row>
    <row r="2" spans="1:194" s="243" customFormat="1" ht="25.5">
      <c r="A2" s="244"/>
      <c r="B2" s="35" t="s">
        <v>637</v>
      </c>
      <c r="C2" s="577" t="s">
        <v>127</v>
      </c>
      <c r="D2" s="578"/>
      <c r="E2" s="578"/>
      <c r="F2" s="578"/>
      <c r="G2" s="578"/>
      <c r="H2" s="578"/>
      <c r="I2" s="579"/>
      <c r="J2" s="105" t="s">
        <v>126</v>
      </c>
      <c r="K2" s="111" t="s">
        <v>125</v>
      </c>
      <c r="L2" s="111" t="s">
        <v>406</v>
      </c>
      <c r="M2" s="577" t="s">
        <v>123</v>
      </c>
      <c r="N2" s="578"/>
      <c r="O2" s="578"/>
      <c r="P2" s="578"/>
      <c r="Q2" s="579"/>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row>
    <row r="3" spans="1:194" s="240" customFormat="1" ht="12.75">
      <c r="A3" s="242"/>
      <c r="B3" s="241" t="s">
        <v>636</v>
      </c>
      <c r="C3" s="107" t="s">
        <v>122</v>
      </c>
      <c r="D3" s="107" t="s">
        <v>121</v>
      </c>
      <c r="E3" s="107" t="s">
        <v>120</v>
      </c>
      <c r="F3" s="107" t="s">
        <v>119</v>
      </c>
      <c r="G3" s="107" t="s">
        <v>118</v>
      </c>
      <c r="H3" s="107" t="s">
        <v>117</v>
      </c>
      <c r="I3" s="107" t="s">
        <v>116</v>
      </c>
      <c r="J3" s="107" t="s">
        <v>115</v>
      </c>
      <c r="K3" s="107" t="s">
        <v>114</v>
      </c>
      <c r="L3" s="107" t="s">
        <v>113</v>
      </c>
      <c r="M3" s="107" t="s">
        <v>112</v>
      </c>
      <c r="N3" s="107" t="s">
        <v>111</v>
      </c>
      <c r="O3" s="107" t="s">
        <v>110</v>
      </c>
      <c r="P3" s="107" t="s">
        <v>109</v>
      </c>
      <c r="Q3" s="107" t="s">
        <v>108</v>
      </c>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row>
    <row r="4" spans="1:194" s="240" customFormat="1" ht="12.75">
      <c r="A4" s="240">
        <v>1</v>
      </c>
      <c r="B4" s="240">
        <v>2</v>
      </c>
      <c r="C4" s="105">
        <v>3</v>
      </c>
      <c r="D4" s="105">
        <v>4</v>
      </c>
      <c r="E4" s="105">
        <v>5</v>
      </c>
      <c r="F4" s="105">
        <v>6</v>
      </c>
      <c r="G4" s="105">
        <v>7</v>
      </c>
      <c r="H4" s="105">
        <v>8</v>
      </c>
      <c r="I4" s="105">
        <v>9</v>
      </c>
      <c r="J4" s="105">
        <v>10</v>
      </c>
      <c r="K4" s="105">
        <v>11</v>
      </c>
      <c r="L4" s="105">
        <v>12</v>
      </c>
      <c r="M4" s="105">
        <v>13</v>
      </c>
      <c r="N4" s="105">
        <v>14</v>
      </c>
      <c r="O4" s="105">
        <v>15</v>
      </c>
      <c r="P4" s="105">
        <v>16</v>
      </c>
      <c r="Q4" s="105">
        <v>17</v>
      </c>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row>
    <row r="5" spans="1:17" ht="15" customHeight="1">
      <c r="A5" s="220"/>
      <c r="B5" s="230" t="s">
        <v>685</v>
      </c>
      <c r="C5" s="239">
        <v>530.0492</v>
      </c>
      <c r="D5" s="239">
        <v>713.5889</v>
      </c>
      <c r="E5" s="239">
        <v>918.5750000000002</v>
      </c>
      <c r="F5" s="239">
        <v>1011.0842000000001</v>
      </c>
      <c r="G5" s="239">
        <v>1094.3163000000002</v>
      </c>
      <c r="H5" s="239">
        <v>857.1404000000001</v>
      </c>
      <c r="I5" s="239">
        <v>983.5486000000001</v>
      </c>
      <c r="J5" s="239">
        <v>2313.9832</v>
      </c>
      <c r="K5" s="239">
        <v>1694.8243</v>
      </c>
      <c r="L5" s="238">
        <v>1982.944431</v>
      </c>
      <c r="M5" s="238">
        <v>2320.0449842699995</v>
      </c>
      <c r="N5" s="238">
        <v>2714.452631595899</v>
      </c>
      <c r="O5" s="238">
        <v>3175.909578967202</v>
      </c>
      <c r="P5" s="238">
        <v>3715.814207391626</v>
      </c>
      <c r="Q5" s="238">
        <v>4347.502622648202</v>
      </c>
    </row>
    <row r="6" spans="1:17" ht="15" customHeight="1">
      <c r="A6" s="220"/>
      <c r="B6" s="230"/>
      <c r="C6" s="235"/>
      <c r="D6" s="235"/>
      <c r="E6" s="235"/>
      <c r="F6" s="235"/>
      <c r="G6" s="235"/>
      <c r="H6" s="235"/>
      <c r="I6" s="235"/>
      <c r="J6" s="235"/>
      <c r="K6" s="235"/>
      <c r="L6" s="235"/>
      <c r="M6" s="235"/>
      <c r="N6" s="235"/>
      <c r="O6" s="235"/>
      <c r="P6" s="235"/>
      <c r="Q6" s="235"/>
    </row>
    <row r="7" spans="1:17" s="226" customFormat="1" ht="15" customHeight="1">
      <c r="A7" s="230" t="s">
        <v>405</v>
      </c>
      <c r="B7" s="237" t="s">
        <v>684</v>
      </c>
      <c r="C7" s="227">
        <v>451.0656</v>
      </c>
      <c r="D7" s="227">
        <v>615.7592999999999</v>
      </c>
      <c r="E7" s="227">
        <v>842.3465000000001</v>
      </c>
      <c r="F7" s="227">
        <v>911.9461000000001</v>
      </c>
      <c r="G7" s="227">
        <v>980.7103</v>
      </c>
      <c r="H7" s="227">
        <v>633.9828000000001</v>
      </c>
      <c r="I7" s="227">
        <v>720.2874</v>
      </c>
      <c r="J7" s="227">
        <v>1954.3056</v>
      </c>
      <c r="K7" s="227">
        <v>1303.9554</v>
      </c>
      <c r="L7" s="236">
        <v>1525.627818</v>
      </c>
      <c r="M7" s="236">
        <v>1784.9845470599998</v>
      </c>
      <c r="N7" s="236">
        <v>2088.4319200602</v>
      </c>
      <c r="O7" s="236">
        <v>2443.465346470434</v>
      </c>
      <c r="P7" s="236">
        <v>2858.8544553704073</v>
      </c>
      <c r="Q7" s="236">
        <v>3344.8597127833764</v>
      </c>
    </row>
    <row r="8" spans="1:17" ht="18" customHeight="1">
      <c r="A8" s="220"/>
      <c r="B8" s="220" t="s">
        <v>683</v>
      </c>
      <c r="C8" s="204">
        <v>394.4013</v>
      </c>
      <c r="D8" s="204">
        <v>590.4711</v>
      </c>
      <c r="E8" s="204">
        <v>759.0393000000001</v>
      </c>
      <c r="F8" s="204">
        <v>742.4227000000001</v>
      </c>
      <c r="G8" s="204">
        <v>871.1904</v>
      </c>
      <c r="H8" s="204">
        <v>570.0133000000001</v>
      </c>
      <c r="I8" s="204">
        <v>649.1031</v>
      </c>
      <c r="J8" s="204">
        <v>1758.4496</v>
      </c>
      <c r="K8" s="204">
        <v>1188.3701</v>
      </c>
      <c r="L8" s="46">
        <v>1390.393017</v>
      </c>
      <c r="M8" s="46">
        <v>1626.75982989</v>
      </c>
      <c r="N8" s="46">
        <v>1903.3090009712998</v>
      </c>
      <c r="O8" s="46">
        <v>2226.871531136421</v>
      </c>
      <c r="P8" s="46">
        <v>2605.439691429612</v>
      </c>
      <c r="Q8" s="46">
        <v>3048.364438972646</v>
      </c>
    </row>
    <row r="9" spans="1:17" ht="18" customHeight="1">
      <c r="A9" s="220"/>
      <c r="B9" s="220" t="s">
        <v>682</v>
      </c>
      <c r="C9" s="204">
        <v>165.8504</v>
      </c>
      <c r="D9" s="204">
        <v>277.1143</v>
      </c>
      <c r="E9" s="204">
        <v>291.2208</v>
      </c>
      <c r="F9" s="204">
        <v>266.2135</v>
      </c>
      <c r="G9" s="204">
        <v>269.8149</v>
      </c>
      <c r="H9" s="204">
        <v>200.8007</v>
      </c>
      <c r="I9" s="204">
        <v>243.21380000000002</v>
      </c>
      <c r="J9" s="204">
        <v>737.8069</v>
      </c>
      <c r="K9" s="204">
        <v>373.38269999999994</v>
      </c>
      <c r="L9" s="46">
        <v>436.85775899999993</v>
      </c>
      <c r="M9" s="46">
        <v>511.12357802999986</v>
      </c>
      <c r="N9" s="46">
        <v>598.0145862950998</v>
      </c>
      <c r="O9" s="46">
        <v>699.6770659652667</v>
      </c>
      <c r="P9" s="46">
        <v>818.622167179362</v>
      </c>
      <c r="Q9" s="46">
        <v>957.7879355998535</v>
      </c>
    </row>
    <row r="10" spans="1:17" ht="18" customHeight="1">
      <c r="A10" s="220"/>
      <c r="B10" s="220" t="s">
        <v>681</v>
      </c>
      <c r="C10" s="204">
        <v>39.434200000000004</v>
      </c>
      <c r="D10" s="204">
        <v>62.93899999999999</v>
      </c>
      <c r="E10" s="204">
        <v>62.1901</v>
      </c>
      <c r="F10" s="204">
        <v>49.7997</v>
      </c>
      <c r="G10" s="204">
        <v>31.7398</v>
      </c>
      <c r="H10" s="204">
        <v>18.5824</v>
      </c>
      <c r="I10" s="204">
        <v>45.9041</v>
      </c>
      <c r="J10" s="204">
        <v>137.67700000000002</v>
      </c>
      <c r="K10" s="204">
        <v>74.2064</v>
      </c>
      <c r="L10" s="46">
        <v>86.821488</v>
      </c>
      <c r="M10" s="46">
        <v>101.58114096</v>
      </c>
      <c r="N10" s="46">
        <v>118.8499349232</v>
      </c>
      <c r="O10" s="46">
        <v>139.054423860144</v>
      </c>
      <c r="P10" s="46">
        <v>162.69367591636848</v>
      </c>
      <c r="Q10" s="46">
        <v>190.3516008221511</v>
      </c>
    </row>
    <row r="11" spans="1:17" ht="18" customHeight="1">
      <c r="A11" s="220"/>
      <c r="B11" s="220" t="s">
        <v>680</v>
      </c>
      <c r="C11" s="204">
        <v>31.8288</v>
      </c>
      <c r="D11" s="204">
        <v>97.5579</v>
      </c>
      <c r="E11" s="204">
        <v>101.37549999999999</v>
      </c>
      <c r="F11" s="204">
        <v>93.4668</v>
      </c>
      <c r="G11" s="204">
        <v>61.328100000000006</v>
      </c>
      <c r="H11" s="204">
        <v>66.18090000000001</v>
      </c>
      <c r="I11" s="204">
        <v>72.8932</v>
      </c>
      <c r="J11" s="204">
        <v>233.81040000000002</v>
      </c>
      <c r="K11" s="204">
        <v>46.071400000000004</v>
      </c>
      <c r="L11" s="46">
        <v>53.903538000000005</v>
      </c>
      <c r="M11" s="46">
        <v>63.06713946</v>
      </c>
      <c r="N11" s="46">
        <v>73.7885531682</v>
      </c>
      <c r="O11" s="46">
        <v>86.332607206794</v>
      </c>
      <c r="P11" s="46">
        <v>101.00915043194897</v>
      </c>
      <c r="Q11" s="46">
        <v>118.18070600538029</v>
      </c>
    </row>
    <row r="12" spans="1:17" ht="18" customHeight="1">
      <c r="A12" s="220"/>
      <c r="B12" s="220" t="s">
        <v>679</v>
      </c>
      <c r="C12" s="204">
        <v>0</v>
      </c>
      <c r="D12" s="204">
        <v>0</v>
      </c>
      <c r="E12" s="204">
        <v>0</v>
      </c>
      <c r="F12" s="204">
        <v>0</v>
      </c>
      <c r="G12" s="204">
        <v>0</v>
      </c>
      <c r="H12" s="204">
        <v>0</v>
      </c>
      <c r="I12" s="204">
        <v>0</v>
      </c>
      <c r="J12" s="204">
        <v>0</v>
      </c>
      <c r="K12" s="204">
        <v>0</v>
      </c>
      <c r="L12" s="46">
        <v>0</v>
      </c>
      <c r="M12" s="46">
        <v>0</v>
      </c>
      <c r="N12" s="46">
        <v>0</v>
      </c>
      <c r="O12" s="46">
        <v>0</v>
      </c>
      <c r="P12" s="46">
        <v>0</v>
      </c>
      <c r="Q12" s="46">
        <v>0</v>
      </c>
    </row>
    <row r="13" spans="1:17" ht="18" customHeight="1">
      <c r="A13" s="220"/>
      <c r="B13" s="220" t="s">
        <v>678</v>
      </c>
      <c r="C13" s="204">
        <v>34.3154</v>
      </c>
      <c r="D13" s="204">
        <v>46.501000000000005</v>
      </c>
      <c r="E13" s="204">
        <v>57.4438</v>
      </c>
      <c r="F13" s="204">
        <v>39.244699999999995</v>
      </c>
      <c r="G13" s="204">
        <v>84.9145</v>
      </c>
      <c r="H13" s="204">
        <v>56.288599999999995</v>
      </c>
      <c r="I13" s="204">
        <v>70.9678</v>
      </c>
      <c r="J13" s="204">
        <v>188.7948</v>
      </c>
      <c r="K13" s="204">
        <v>139.9621</v>
      </c>
      <c r="L13" s="46">
        <v>163.75565699999999</v>
      </c>
      <c r="M13" s="46">
        <v>191.59411868999996</v>
      </c>
      <c r="N13" s="46">
        <v>224.16511886729995</v>
      </c>
      <c r="O13" s="46">
        <v>262.2731890747409</v>
      </c>
      <c r="P13" s="46">
        <v>306.85963121744686</v>
      </c>
      <c r="Q13" s="46">
        <v>359.0257685244128</v>
      </c>
    </row>
    <row r="14" spans="1:17" ht="18" customHeight="1">
      <c r="A14" s="220"/>
      <c r="B14" s="220" t="s">
        <v>677</v>
      </c>
      <c r="C14" s="204">
        <v>23.530700000000003</v>
      </c>
      <c r="D14" s="204">
        <v>10.003</v>
      </c>
      <c r="E14" s="204">
        <v>18.8557</v>
      </c>
      <c r="F14" s="204">
        <v>9.7364</v>
      </c>
      <c r="G14" s="204">
        <v>15.3201</v>
      </c>
      <c r="H14" s="204">
        <v>4.5451999999999995</v>
      </c>
      <c r="I14" s="204">
        <v>1.4278</v>
      </c>
      <c r="J14" s="204">
        <v>2.0957</v>
      </c>
      <c r="K14" s="204">
        <v>2</v>
      </c>
      <c r="L14" s="46">
        <v>2.34</v>
      </c>
      <c r="M14" s="46">
        <v>2.7377999999999996</v>
      </c>
      <c r="N14" s="46">
        <v>3.2032259999999995</v>
      </c>
      <c r="O14" s="46">
        <v>3.747774419999999</v>
      </c>
      <c r="P14" s="46">
        <v>4.384896071399998</v>
      </c>
      <c r="Q14" s="46">
        <v>5.130328403537997</v>
      </c>
    </row>
    <row r="15" spans="1:17" ht="18" customHeight="1">
      <c r="A15" s="220"/>
      <c r="B15" s="220" t="s">
        <v>673</v>
      </c>
      <c r="C15" s="204">
        <v>36.741299999999995</v>
      </c>
      <c r="D15" s="204">
        <v>60.11340000000001</v>
      </c>
      <c r="E15" s="204">
        <v>51.35570000000001</v>
      </c>
      <c r="F15" s="204">
        <v>73.9659</v>
      </c>
      <c r="G15" s="204">
        <v>76.51240000000001</v>
      </c>
      <c r="H15" s="204">
        <v>55.203599999999994</v>
      </c>
      <c r="I15" s="204">
        <v>52.02090000000004</v>
      </c>
      <c r="J15" s="204">
        <v>175.42899999999997</v>
      </c>
      <c r="K15" s="204">
        <v>111.14279999999991</v>
      </c>
      <c r="L15" s="46">
        <v>130.0370759999999</v>
      </c>
      <c r="M15" s="46">
        <v>152.14337891999986</v>
      </c>
      <c r="N15" s="46">
        <v>178.00775333639982</v>
      </c>
      <c r="O15" s="46">
        <v>208.26907140358776</v>
      </c>
      <c r="P15" s="46">
        <v>243.67481354219765</v>
      </c>
      <c r="Q15" s="46">
        <v>285.09953184437126</v>
      </c>
    </row>
    <row r="16" spans="1:17" ht="18" customHeight="1">
      <c r="A16" s="220"/>
      <c r="B16" s="220" t="s">
        <v>676</v>
      </c>
      <c r="C16" s="204">
        <v>228.55089999999996</v>
      </c>
      <c r="D16" s="204">
        <v>313.3568</v>
      </c>
      <c r="E16" s="204">
        <v>467.8185000000001</v>
      </c>
      <c r="F16" s="204">
        <v>476.2092</v>
      </c>
      <c r="G16" s="204">
        <v>601.3755</v>
      </c>
      <c r="H16" s="204">
        <v>369.2126</v>
      </c>
      <c r="I16" s="204">
        <v>405.8893</v>
      </c>
      <c r="J16" s="204">
        <v>1020.6427</v>
      </c>
      <c r="K16" s="204">
        <v>814.9874000000001</v>
      </c>
      <c r="L16" s="46">
        <v>953.535258</v>
      </c>
      <c r="M16" s="46">
        <v>1115.63625186</v>
      </c>
      <c r="N16" s="46">
        <v>1305.2944146761997</v>
      </c>
      <c r="O16" s="46">
        <v>1527.1944651711535</v>
      </c>
      <c r="P16" s="46">
        <v>1786.8175242502496</v>
      </c>
      <c r="Q16" s="46">
        <v>2090.5765033727916</v>
      </c>
    </row>
    <row r="17" spans="1:17" ht="18" customHeight="1">
      <c r="A17" s="220"/>
      <c r="B17" s="220" t="s">
        <v>675</v>
      </c>
      <c r="C17" s="204">
        <v>0</v>
      </c>
      <c r="D17" s="204">
        <v>0</v>
      </c>
      <c r="E17" s="204">
        <v>0</v>
      </c>
      <c r="F17" s="204">
        <v>0</v>
      </c>
      <c r="G17" s="204">
        <v>0</v>
      </c>
      <c r="H17" s="204">
        <v>0</v>
      </c>
      <c r="I17" s="204">
        <v>0</v>
      </c>
      <c r="J17" s="204">
        <v>0</v>
      </c>
      <c r="K17" s="204">
        <v>0</v>
      </c>
      <c r="L17" s="46">
        <v>0</v>
      </c>
      <c r="M17" s="46">
        <v>0</v>
      </c>
      <c r="N17" s="46">
        <v>0</v>
      </c>
      <c r="O17" s="46">
        <v>0</v>
      </c>
      <c r="P17" s="46">
        <v>0</v>
      </c>
      <c r="Q17" s="46">
        <v>0</v>
      </c>
    </row>
    <row r="18" spans="1:17" ht="18" customHeight="1">
      <c r="A18" s="220"/>
      <c r="B18" s="220" t="s">
        <v>674</v>
      </c>
      <c r="C18" s="204">
        <v>32.863</v>
      </c>
      <c r="D18" s="204">
        <v>37.592800000000004</v>
      </c>
      <c r="E18" s="204">
        <v>43.66310000000001</v>
      </c>
      <c r="F18" s="204">
        <v>66.2545</v>
      </c>
      <c r="G18" s="204">
        <v>32.419000000000004</v>
      </c>
      <c r="H18" s="204">
        <v>37.496900000000004</v>
      </c>
      <c r="I18" s="204">
        <v>57.835699999999996</v>
      </c>
      <c r="J18" s="204">
        <v>149.26850000000002</v>
      </c>
      <c r="K18" s="204">
        <v>74.7688</v>
      </c>
      <c r="L18" s="46">
        <v>87.479496</v>
      </c>
      <c r="M18" s="46">
        <v>102.35101031999999</v>
      </c>
      <c r="N18" s="46">
        <v>119.75068207439998</v>
      </c>
      <c r="O18" s="46">
        <v>140.10829802704797</v>
      </c>
      <c r="P18" s="46">
        <v>163.9267086916461</v>
      </c>
      <c r="Q18" s="46">
        <v>191.79424916922594</v>
      </c>
    </row>
    <row r="19" spans="1:17" ht="18" customHeight="1">
      <c r="A19" s="220"/>
      <c r="B19" s="220" t="s">
        <v>673</v>
      </c>
      <c r="C19" s="204">
        <v>195.68789999999996</v>
      </c>
      <c r="D19" s="204">
        <v>275.764</v>
      </c>
      <c r="E19" s="204">
        <v>424.1554000000001</v>
      </c>
      <c r="F19" s="204">
        <v>409.9547</v>
      </c>
      <c r="G19" s="204">
        <v>568.9565</v>
      </c>
      <c r="H19" s="204">
        <v>331.7157</v>
      </c>
      <c r="I19" s="204">
        <v>348.0536</v>
      </c>
      <c r="J19" s="204">
        <v>871.3742</v>
      </c>
      <c r="K19" s="204">
        <v>740.2186000000002</v>
      </c>
      <c r="L19" s="46">
        <v>866.0557620000001</v>
      </c>
      <c r="M19" s="46">
        <v>1013.28524154</v>
      </c>
      <c r="N19" s="46">
        <v>1185.5437326018</v>
      </c>
      <c r="O19" s="46">
        <v>1387.086167144106</v>
      </c>
      <c r="P19" s="46">
        <v>1622.890815558604</v>
      </c>
      <c r="Q19" s="46">
        <v>1898.7822542035665</v>
      </c>
    </row>
    <row r="20" spans="1:17" ht="18" customHeight="1">
      <c r="A20" s="220"/>
      <c r="B20" s="220" t="s">
        <v>672</v>
      </c>
      <c r="C20" s="204">
        <v>56.664300000000004</v>
      </c>
      <c r="D20" s="204">
        <v>25.288199999999996</v>
      </c>
      <c r="E20" s="204">
        <v>83.3072</v>
      </c>
      <c r="F20" s="204">
        <v>169.5234</v>
      </c>
      <c r="G20" s="204">
        <v>109.51989999999999</v>
      </c>
      <c r="H20" s="204">
        <v>63.96950000000001</v>
      </c>
      <c r="I20" s="204">
        <v>71.18430000000001</v>
      </c>
      <c r="J20" s="204">
        <v>195.856</v>
      </c>
      <c r="K20" s="204">
        <v>115.5853</v>
      </c>
      <c r="L20" s="46">
        <v>135.234801</v>
      </c>
      <c r="M20" s="46">
        <v>158.22471717</v>
      </c>
      <c r="N20" s="46">
        <v>185.12291908889998</v>
      </c>
      <c r="O20" s="46">
        <v>216.59381533401296</v>
      </c>
      <c r="P20" s="46">
        <v>253.41476394079515</v>
      </c>
      <c r="Q20" s="46">
        <v>296.49527381073034</v>
      </c>
    </row>
    <row r="21" spans="1:17" ht="18" customHeight="1">
      <c r="A21" s="220"/>
      <c r="B21" s="220"/>
      <c r="C21" s="235"/>
      <c r="D21" s="211"/>
      <c r="E21" s="211"/>
      <c r="F21" s="211"/>
      <c r="G21" s="211"/>
      <c r="H21" s="211"/>
      <c r="I21" s="211"/>
      <c r="J21" s="211"/>
      <c r="K21" s="211"/>
      <c r="L21" s="211"/>
      <c r="M21" s="235"/>
      <c r="N21" s="235"/>
      <c r="O21" s="235"/>
      <c r="P21" s="235"/>
      <c r="Q21" s="235"/>
    </row>
    <row r="22" spans="1:17" s="226" customFormat="1" ht="18" customHeight="1">
      <c r="A22" s="230" t="s">
        <v>634</v>
      </c>
      <c r="B22" s="230" t="s">
        <v>671</v>
      </c>
      <c r="C22" s="227">
        <v>51.3055</v>
      </c>
      <c r="D22" s="227">
        <v>45.297399999999996</v>
      </c>
      <c r="E22" s="227">
        <v>61.576</v>
      </c>
      <c r="F22" s="227">
        <v>64.465</v>
      </c>
      <c r="G22" s="227">
        <v>77.3574</v>
      </c>
      <c r="H22" s="227">
        <v>186.15540000000001</v>
      </c>
      <c r="I22" s="227">
        <v>236.05290000000002</v>
      </c>
      <c r="J22" s="227">
        <v>332.4189</v>
      </c>
      <c r="K22" s="227">
        <v>365.1468</v>
      </c>
      <c r="L22" s="234">
        <v>419.9188199999999</v>
      </c>
      <c r="M22" s="234">
        <v>482.90664299999986</v>
      </c>
      <c r="N22" s="234">
        <v>555.3426394499998</v>
      </c>
      <c r="O22" s="234">
        <v>638.6440353674997</v>
      </c>
      <c r="P22" s="234">
        <v>734.4406406726246</v>
      </c>
      <c r="Q22" s="234">
        <v>844.6067367735182</v>
      </c>
    </row>
    <row r="23" spans="1:17" s="226" customFormat="1" ht="18" customHeight="1">
      <c r="A23" s="230" t="s">
        <v>633</v>
      </c>
      <c r="B23" s="230" t="s">
        <v>670</v>
      </c>
      <c r="C23" s="227">
        <v>21.9281</v>
      </c>
      <c r="D23" s="227">
        <v>3.3587000000000002</v>
      </c>
      <c r="E23" s="227">
        <v>9.5415</v>
      </c>
      <c r="F23" s="227">
        <v>24.2731</v>
      </c>
      <c r="G23" s="227">
        <v>9.6746</v>
      </c>
      <c r="H23" s="227">
        <v>9.968200000000001</v>
      </c>
      <c r="I23" s="227">
        <v>10.208300000000001</v>
      </c>
      <c r="J23" s="227">
        <v>10.2087</v>
      </c>
      <c r="K23" s="227">
        <v>10.1721</v>
      </c>
      <c r="L23" s="234">
        <v>11.697915</v>
      </c>
      <c r="M23" s="234">
        <v>13.452602249999998</v>
      </c>
      <c r="N23" s="234">
        <v>15.470492587499997</v>
      </c>
      <c r="O23" s="234">
        <v>17.791066475624994</v>
      </c>
      <c r="P23" s="234">
        <v>20.45972644696874</v>
      </c>
      <c r="Q23" s="234">
        <v>23.52868541401405</v>
      </c>
    </row>
    <row r="24" spans="1:17" s="226" customFormat="1" ht="31.5" customHeight="1">
      <c r="A24" s="233" t="s">
        <v>631</v>
      </c>
      <c r="B24" s="232" t="s">
        <v>669</v>
      </c>
      <c r="C24" s="227">
        <v>5.75</v>
      </c>
      <c r="D24" s="227">
        <v>49.173500000000004</v>
      </c>
      <c r="E24" s="227">
        <v>5.111000000000001</v>
      </c>
      <c r="F24" s="227">
        <v>10.4</v>
      </c>
      <c r="G24" s="227">
        <v>26.574</v>
      </c>
      <c r="H24" s="227">
        <v>27.034000000000002</v>
      </c>
      <c r="I24" s="227">
        <v>17</v>
      </c>
      <c r="J24" s="227">
        <v>17.05</v>
      </c>
      <c r="K24" s="227">
        <v>15.55</v>
      </c>
      <c r="L24" s="231">
        <v>77.74</v>
      </c>
      <c r="M24" s="231">
        <v>118.75</v>
      </c>
      <c r="N24" s="231">
        <v>114.19</v>
      </c>
      <c r="O24" s="231">
        <v>109.62</v>
      </c>
      <c r="P24" s="231">
        <v>105.07</v>
      </c>
      <c r="Q24" s="231">
        <v>100.51</v>
      </c>
    </row>
    <row r="25" spans="1:17" s="226" customFormat="1" ht="18" customHeight="1">
      <c r="A25" s="230"/>
      <c r="B25" s="229" t="s">
        <v>668</v>
      </c>
      <c r="C25" s="227">
        <v>5.75</v>
      </c>
      <c r="D25" s="227">
        <v>49.173500000000004</v>
      </c>
      <c r="E25" s="227">
        <v>5.111</v>
      </c>
      <c r="F25" s="227">
        <v>10.4</v>
      </c>
      <c r="G25" s="227">
        <v>26.574</v>
      </c>
      <c r="H25" s="227">
        <v>17.074</v>
      </c>
      <c r="I25" s="227">
        <v>17</v>
      </c>
      <c r="J25" s="227">
        <v>17.05</v>
      </c>
      <c r="K25" s="227">
        <v>15.55</v>
      </c>
      <c r="L25" s="227">
        <v>77.73999999999998</v>
      </c>
      <c r="M25" s="227">
        <v>118.74999999999999</v>
      </c>
      <c r="N25" s="227">
        <v>114.19</v>
      </c>
      <c r="O25" s="227">
        <v>109.62</v>
      </c>
      <c r="P25" s="227">
        <v>105.07</v>
      </c>
      <c r="Q25" s="227">
        <v>100.51</v>
      </c>
    </row>
    <row r="26" spans="2:17" ht="18" customHeight="1">
      <c r="B26" s="218" t="s">
        <v>667</v>
      </c>
      <c r="C26" s="204">
        <v>5.75</v>
      </c>
      <c r="D26" s="204">
        <v>49.173500000000004</v>
      </c>
      <c r="E26" s="204">
        <v>5.111</v>
      </c>
      <c r="F26" s="204">
        <v>10.4</v>
      </c>
      <c r="G26" s="204">
        <v>26.574</v>
      </c>
      <c r="H26" s="204">
        <v>17.074</v>
      </c>
      <c r="I26" s="204">
        <v>17</v>
      </c>
      <c r="J26" s="204">
        <v>17.05</v>
      </c>
      <c r="K26" s="204">
        <v>15.55</v>
      </c>
      <c r="L26" s="204">
        <v>77.73999999999998</v>
      </c>
      <c r="M26" s="204">
        <v>118.74999999999999</v>
      </c>
      <c r="N26" s="204">
        <v>114.19</v>
      </c>
      <c r="O26" s="204">
        <v>109.62</v>
      </c>
      <c r="P26" s="204">
        <v>105.07</v>
      </c>
      <c r="Q26" s="204">
        <v>100.51</v>
      </c>
    </row>
    <row r="27" spans="2:17" ht="18" customHeight="1">
      <c r="B27" s="218" t="s">
        <v>666</v>
      </c>
      <c r="C27" s="204">
        <v>2</v>
      </c>
      <c r="D27" s="204">
        <v>8</v>
      </c>
      <c r="E27" s="204">
        <v>5</v>
      </c>
      <c r="F27" s="204">
        <v>10</v>
      </c>
      <c r="G27" s="204">
        <v>11.5</v>
      </c>
      <c r="H27" s="204">
        <v>2</v>
      </c>
      <c r="I27" s="204">
        <v>2</v>
      </c>
      <c r="J27" s="204">
        <v>4</v>
      </c>
      <c r="K27" s="204">
        <v>2</v>
      </c>
      <c r="L27" s="204">
        <v>9.998713826366558</v>
      </c>
      <c r="M27" s="204">
        <v>15.273311897106108</v>
      </c>
      <c r="N27" s="204">
        <v>14.686816720257234</v>
      </c>
      <c r="O27" s="204">
        <v>14.099035369774919</v>
      </c>
      <c r="P27" s="204">
        <v>13.513826366559485</v>
      </c>
      <c r="Q27" s="204">
        <v>12.927331189710612</v>
      </c>
    </row>
    <row r="28" spans="2:17" ht="18" customHeight="1">
      <c r="B28" s="228" t="s">
        <v>665</v>
      </c>
      <c r="C28" s="204">
        <v>2</v>
      </c>
      <c r="D28" s="204">
        <v>8</v>
      </c>
      <c r="E28" s="204">
        <v>5</v>
      </c>
      <c r="F28" s="204">
        <v>10</v>
      </c>
      <c r="G28" s="204">
        <v>11.5</v>
      </c>
      <c r="H28" s="204">
        <v>2</v>
      </c>
      <c r="I28" s="204">
        <v>2</v>
      </c>
      <c r="J28" s="204">
        <v>4</v>
      </c>
      <c r="K28" s="204">
        <v>2</v>
      </c>
      <c r="L28" s="204">
        <v>9.998713826366558</v>
      </c>
      <c r="M28" s="204">
        <v>15.273311897106108</v>
      </c>
      <c r="N28" s="204">
        <v>14.686816720257234</v>
      </c>
      <c r="O28" s="204">
        <v>14.099035369774919</v>
      </c>
      <c r="P28" s="204">
        <v>13.513826366559485</v>
      </c>
      <c r="Q28" s="204">
        <v>12.927331189710612</v>
      </c>
    </row>
    <row r="29" spans="2:17" ht="18" customHeight="1">
      <c r="B29" s="228" t="s">
        <v>664</v>
      </c>
      <c r="C29" s="204"/>
      <c r="D29" s="204"/>
      <c r="E29" s="204"/>
      <c r="F29" s="204"/>
      <c r="G29" s="204"/>
      <c r="H29" s="204"/>
      <c r="I29" s="204"/>
      <c r="J29" s="204"/>
      <c r="K29" s="204"/>
      <c r="L29" s="204"/>
      <c r="M29" s="204"/>
      <c r="N29" s="204"/>
      <c r="O29" s="204"/>
      <c r="P29" s="204"/>
      <c r="Q29" s="204"/>
    </row>
    <row r="30" spans="2:17" ht="18" customHeight="1">
      <c r="B30" s="228" t="s">
        <v>663</v>
      </c>
      <c r="C30" s="204"/>
      <c r="D30" s="204"/>
      <c r="E30" s="204"/>
      <c r="F30" s="204"/>
      <c r="G30" s="204"/>
      <c r="H30" s="204"/>
      <c r="I30" s="204"/>
      <c r="J30" s="204"/>
      <c r="K30" s="204"/>
      <c r="L30" s="204"/>
      <c r="M30" s="204"/>
      <c r="N30" s="204"/>
      <c r="O30" s="204"/>
      <c r="P30" s="204"/>
      <c r="Q30" s="204"/>
    </row>
    <row r="31" spans="2:17" ht="18" customHeight="1">
      <c r="B31" s="228" t="s">
        <v>662</v>
      </c>
      <c r="C31" s="204"/>
      <c r="D31" s="204"/>
      <c r="E31" s="204"/>
      <c r="F31" s="204"/>
      <c r="G31" s="204"/>
      <c r="H31" s="204"/>
      <c r="I31" s="204"/>
      <c r="J31" s="204"/>
      <c r="K31" s="204"/>
      <c r="L31" s="204"/>
      <c r="M31" s="204"/>
      <c r="N31" s="204"/>
      <c r="O31" s="204"/>
      <c r="P31" s="204"/>
      <c r="Q31" s="204"/>
    </row>
    <row r="32" spans="2:17" ht="18" customHeight="1">
      <c r="B32" s="228" t="s">
        <v>661</v>
      </c>
      <c r="C32" s="204"/>
      <c r="D32" s="204"/>
      <c r="E32" s="204"/>
      <c r="F32" s="204"/>
      <c r="G32" s="204"/>
      <c r="H32" s="204"/>
      <c r="I32" s="204"/>
      <c r="J32" s="204"/>
      <c r="K32" s="204"/>
      <c r="L32" s="204"/>
      <c r="M32" s="204"/>
      <c r="N32" s="204"/>
      <c r="O32" s="204"/>
      <c r="P32" s="204"/>
      <c r="Q32" s="204"/>
    </row>
    <row r="33" spans="2:17" ht="18" customHeight="1">
      <c r="B33" s="228" t="s">
        <v>660</v>
      </c>
      <c r="C33" s="204"/>
      <c r="D33" s="204"/>
      <c r="E33" s="204"/>
      <c r="F33" s="204"/>
      <c r="G33" s="204"/>
      <c r="H33" s="204"/>
      <c r="I33" s="204"/>
      <c r="J33" s="204"/>
      <c r="K33" s="204"/>
      <c r="L33" s="204"/>
      <c r="M33" s="204"/>
      <c r="N33" s="204"/>
      <c r="O33" s="204"/>
      <c r="P33" s="204"/>
      <c r="Q33" s="204"/>
    </row>
    <row r="34" spans="2:17" ht="18" customHeight="1">
      <c r="B34" s="228" t="s">
        <v>659</v>
      </c>
      <c r="C34" s="204">
        <v>3.75</v>
      </c>
      <c r="D34" s="204">
        <v>41.173500000000004</v>
      </c>
      <c r="E34" s="204">
        <v>0.111</v>
      </c>
      <c r="F34" s="204">
        <v>0.4</v>
      </c>
      <c r="G34" s="204">
        <v>15.074000000000002</v>
      </c>
      <c r="H34" s="204">
        <v>15.074000000000002</v>
      </c>
      <c r="I34" s="204">
        <v>15</v>
      </c>
      <c r="J34" s="204">
        <v>13.05</v>
      </c>
      <c r="K34" s="204">
        <v>13.55</v>
      </c>
      <c r="L34" s="204">
        <v>67.74128617363343</v>
      </c>
      <c r="M34" s="204">
        <v>103.47668810289387</v>
      </c>
      <c r="N34" s="204">
        <v>99.50318327974276</v>
      </c>
      <c r="O34" s="204">
        <v>95.52096463022508</v>
      </c>
      <c r="P34" s="204">
        <v>91.55617363344051</v>
      </c>
      <c r="Q34" s="204">
        <v>87.58266881028939</v>
      </c>
    </row>
    <row r="35" spans="2:17" ht="18" customHeight="1">
      <c r="B35" s="228" t="s">
        <v>658</v>
      </c>
      <c r="C35" s="204"/>
      <c r="D35" s="204"/>
      <c r="E35" s="204"/>
      <c r="F35" s="204"/>
      <c r="G35" s="204"/>
      <c r="H35" s="204"/>
      <c r="I35" s="204"/>
      <c r="J35" s="204"/>
      <c r="K35" s="204"/>
      <c r="L35" s="204"/>
      <c r="M35" s="204"/>
      <c r="N35" s="204"/>
      <c r="O35" s="204"/>
      <c r="P35" s="204"/>
      <c r="Q35" s="204"/>
    </row>
    <row r="36" spans="2:17" ht="18" customHeight="1">
      <c r="B36" s="228" t="s">
        <v>657</v>
      </c>
      <c r="C36" s="204"/>
      <c r="D36" s="204"/>
      <c r="E36" s="204"/>
      <c r="F36" s="204"/>
      <c r="G36" s="204"/>
      <c r="H36" s="204"/>
      <c r="I36" s="204"/>
      <c r="J36" s="204"/>
      <c r="K36" s="204"/>
      <c r="L36" s="204"/>
      <c r="M36" s="204"/>
      <c r="N36" s="204"/>
      <c r="O36" s="204"/>
      <c r="P36" s="204"/>
      <c r="Q36" s="204"/>
    </row>
    <row r="37" spans="2:17" ht="18" customHeight="1">
      <c r="B37" s="228" t="s">
        <v>656</v>
      </c>
      <c r="C37" s="204">
        <v>3.75</v>
      </c>
      <c r="D37" s="204">
        <v>41.173500000000004</v>
      </c>
      <c r="E37" s="204">
        <v>0.111</v>
      </c>
      <c r="F37" s="204">
        <v>0.4</v>
      </c>
      <c r="G37" s="204">
        <v>15.074000000000002</v>
      </c>
      <c r="H37" s="204">
        <v>15.074000000000002</v>
      </c>
      <c r="I37" s="204">
        <v>15</v>
      </c>
      <c r="J37" s="204">
        <v>13.05</v>
      </c>
      <c r="K37" s="204">
        <v>13.55</v>
      </c>
      <c r="L37" s="204">
        <v>67.74128617363343</v>
      </c>
      <c r="M37" s="204">
        <v>103.47668810289387</v>
      </c>
      <c r="N37" s="204">
        <v>99.50318327974276</v>
      </c>
      <c r="O37" s="204">
        <v>95.52096463022508</v>
      </c>
      <c r="P37" s="204">
        <v>91.55617363344051</v>
      </c>
      <c r="Q37" s="204">
        <v>87.58266881028939</v>
      </c>
    </row>
    <row r="38" spans="2:17" ht="18" customHeight="1">
      <c r="B38" s="218" t="s">
        <v>655</v>
      </c>
      <c r="C38" s="204"/>
      <c r="D38" s="204"/>
      <c r="E38" s="204"/>
      <c r="F38" s="204"/>
      <c r="G38" s="204"/>
      <c r="H38" s="204"/>
      <c r="I38" s="204"/>
      <c r="J38" s="204"/>
      <c r="K38" s="204"/>
      <c r="L38" s="204"/>
      <c r="M38" s="204"/>
      <c r="N38" s="204"/>
      <c r="O38" s="204"/>
      <c r="P38" s="204"/>
      <c r="Q38" s="204"/>
    </row>
    <row r="39" spans="3:17" ht="18" customHeight="1">
      <c r="C39" s="204"/>
      <c r="D39" s="204"/>
      <c r="E39" s="204"/>
      <c r="F39" s="204"/>
      <c r="G39" s="204"/>
      <c r="H39" s="204"/>
      <c r="I39" s="204"/>
      <c r="J39" s="204"/>
      <c r="K39" s="204"/>
      <c r="L39" s="204"/>
      <c r="M39" s="204"/>
      <c r="N39" s="204"/>
      <c r="O39" s="204"/>
      <c r="P39" s="204"/>
      <c r="Q39" s="204"/>
    </row>
    <row r="40" spans="1:17" s="226" customFormat="1" ht="18" customHeight="1">
      <c r="A40" s="226" t="s">
        <v>654</v>
      </c>
      <c r="B40" s="226" t="s">
        <v>653</v>
      </c>
      <c r="C40" s="227">
        <v>456.8156</v>
      </c>
      <c r="D40" s="227">
        <v>664.9327999999999</v>
      </c>
      <c r="E40" s="227">
        <v>847.4575000000001</v>
      </c>
      <c r="F40" s="227">
        <v>922.3461000000001</v>
      </c>
      <c r="G40" s="227">
        <v>1007.2842999999999</v>
      </c>
      <c r="H40" s="227">
        <v>661.0168000000001</v>
      </c>
      <c r="I40" s="227">
        <v>737.2874</v>
      </c>
      <c r="J40" s="227">
        <v>1971.3555999999999</v>
      </c>
      <c r="K40" s="227">
        <v>1319.5054</v>
      </c>
      <c r="L40" s="227">
        <v>1603.367818</v>
      </c>
      <c r="M40" s="227">
        <v>1903.7345470599998</v>
      </c>
      <c r="N40" s="227">
        <v>2202.6219200602</v>
      </c>
      <c r="O40" s="227">
        <v>2553.0853464704337</v>
      </c>
      <c r="P40" s="227">
        <v>2963.9244553704075</v>
      </c>
      <c r="Q40" s="227">
        <v>3445.3697127833766</v>
      </c>
    </row>
    <row r="41" spans="2:17" s="226" customFormat="1" ht="18" customHeight="1">
      <c r="B41" s="220" t="s">
        <v>652</v>
      </c>
      <c r="C41" s="227">
        <v>400.1513</v>
      </c>
      <c r="D41" s="227">
        <v>639.6446000000001</v>
      </c>
      <c r="E41" s="227">
        <v>764.1503</v>
      </c>
      <c r="F41" s="227">
        <v>752.8226999999999</v>
      </c>
      <c r="G41" s="227">
        <v>897.7644</v>
      </c>
      <c r="H41" s="227">
        <v>587.0873</v>
      </c>
      <c r="I41" s="227">
        <v>666.1031</v>
      </c>
      <c r="J41" s="227">
        <v>1775.4996</v>
      </c>
      <c r="K41" s="227">
        <v>1203.9201</v>
      </c>
      <c r="L41" s="227">
        <v>1468.1330169999999</v>
      </c>
      <c r="M41" s="227">
        <v>1745.5098298899998</v>
      </c>
      <c r="N41" s="227">
        <v>2017.4990009712992</v>
      </c>
      <c r="O41" s="227">
        <v>2336.4915311364202</v>
      </c>
      <c r="P41" s="227">
        <v>2710.5096914296114</v>
      </c>
      <c r="Q41" s="227">
        <v>3148.8744389726453</v>
      </c>
    </row>
    <row r="42" spans="2:17" ht="24" customHeight="1">
      <c r="B42" s="219" t="s">
        <v>651</v>
      </c>
      <c r="C42" s="204">
        <v>167.8504</v>
      </c>
      <c r="D42" s="204">
        <v>285.1143</v>
      </c>
      <c r="E42" s="204">
        <v>296.2208</v>
      </c>
      <c r="F42" s="204">
        <v>276.2135</v>
      </c>
      <c r="G42" s="204">
        <v>281.3149</v>
      </c>
      <c r="H42" s="204">
        <v>202.8007</v>
      </c>
      <c r="I42" s="204">
        <v>245.21380000000002</v>
      </c>
      <c r="J42" s="204">
        <v>741.8069</v>
      </c>
      <c r="K42" s="204">
        <v>375.38269999999994</v>
      </c>
      <c r="L42" s="204">
        <v>446.8564728263665</v>
      </c>
      <c r="M42" s="204">
        <v>526.3968899271059</v>
      </c>
      <c r="N42" s="204">
        <v>612.701403015357</v>
      </c>
      <c r="O42" s="204">
        <v>713.7761013350416</v>
      </c>
      <c r="P42" s="204">
        <v>832.1359935459215</v>
      </c>
      <c r="Q42" s="204">
        <v>970.7152667895641</v>
      </c>
    </row>
    <row r="43" spans="2:17" ht="18" customHeight="1">
      <c r="B43" s="219" t="s">
        <v>650</v>
      </c>
      <c r="C43" s="204">
        <v>41.434200000000004</v>
      </c>
      <c r="D43" s="204">
        <v>70.939</v>
      </c>
      <c r="E43" s="204">
        <v>67.1901</v>
      </c>
      <c r="F43" s="204">
        <v>59.7997</v>
      </c>
      <c r="G43" s="204">
        <v>43.2398</v>
      </c>
      <c r="H43" s="204">
        <v>20.5824</v>
      </c>
      <c r="I43" s="204">
        <v>47.9041</v>
      </c>
      <c r="J43" s="204">
        <v>141.67700000000002</v>
      </c>
      <c r="K43" s="204">
        <v>76.2064</v>
      </c>
      <c r="L43" s="204">
        <v>96.82020182636656</v>
      </c>
      <c r="M43" s="204">
        <v>116.85445285710611</v>
      </c>
      <c r="N43" s="204">
        <v>133.53675164345722</v>
      </c>
      <c r="O43" s="204">
        <v>153.15345922991892</v>
      </c>
      <c r="P43" s="204">
        <v>176.20750228292798</v>
      </c>
      <c r="Q43" s="204">
        <v>203.2789320118617</v>
      </c>
    </row>
    <row r="44" spans="2:17" ht="18" customHeight="1">
      <c r="B44" s="219" t="s">
        <v>649</v>
      </c>
      <c r="C44" s="204">
        <v>31.8288</v>
      </c>
      <c r="D44" s="204">
        <v>97.5579</v>
      </c>
      <c r="E44" s="204">
        <v>101.37549999999999</v>
      </c>
      <c r="F44" s="204">
        <v>93.4668</v>
      </c>
      <c r="G44" s="204">
        <v>61.328100000000006</v>
      </c>
      <c r="H44" s="204">
        <v>66.18090000000001</v>
      </c>
      <c r="I44" s="204">
        <v>72.8932</v>
      </c>
      <c r="J44" s="204">
        <v>233.81040000000002</v>
      </c>
      <c r="K44" s="204">
        <v>46.071400000000004</v>
      </c>
      <c r="L44" s="204">
        <v>53.903538000000005</v>
      </c>
      <c r="M44" s="204">
        <v>63.06713946</v>
      </c>
      <c r="N44" s="204">
        <v>73.7885531682</v>
      </c>
      <c r="O44" s="204">
        <v>86.332607206794</v>
      </c>
      <c r="P44" s="204">
        <v>101.00915043194897</v>
      </c>
      <c r="Q44" s="204">
        <v>118.18070600538029</v>
      </c>
    </row>
    <row r="45" spans="2:17" ht="18" customHeight="1">
      <c r="B45" s="219" t="s">
        <v>648</v>
      </c>
      <c r="C45" s="204">
        <v>0</v>
      </c>
      <c r="D45" s="204">
        <v>0</v>
      </c>
      <c r="E45" s="204">
        <v>0</v>
      </c>
      <c r="F45" s="204">
        <v>0</v>
      </c>
      <c r="G45" s="204">
        <v>0</v>
      </c>
      <c r="H45" s="204">
        <v>0</v>
      </c>
      <c r="I45" s="204">
        <v>0</v>
      </c>
      <c r="J45" s="204">
        <v>0</v>
      </c>
      <c r="K45" s="204">
        <v>0</v>
      </c>
      <c r="L45" s="204">
        <v>0</v>
      </c>
      <c r="M45" s="204">
        <v>0</v>
      </c>
      <c r="N45" s="204">
        <v>0</v>
      </c>
      <c r="O45" s="204">
        <v>0</v>
      </c>
      <c r="P45" s="204">
        <v>0</v>
      </c>
      <c r="Q45" s="204">
        <v>0</v>
      </c>
    </row>
    <row r="46" spans="2:17" ht="18" customHeight="1">
      <c r="B46" s="219" t="s">
        <v>647</v>
      </c>
      <c r="C46" s="204">
        <v>34.3154</v>
      </c>
      <c r="D46" s="204">
        <v>46.501000000000005</v>
      </c>
      <c r="E46" s="204">
        <v>57.4438</v>
      </c>
      <c r="F46" s="204">
        <v>39.244699999999995</v>
      </c>
      <c r="G46" s="204">
        <v>84.9145</v>
      </c>
      <c r="H46" s="204">
        <v>56.288599999999995</v>
      </c>
      <c r="I46" s="204">
        <v>70.9678</v>
      </c>
      <c r="J46" s="204">
        <v>188.7948</v>
      </c>
      <c r="K46" s="204">
        <v>139.9621</v>
      </c>
      <c r="L46" s="204">
        <v>163.75565699999999</v>
      </c>
      <c r="M46" s="204">
        <v>191.59411868999996</v>
      </c>
      <c r="N46" s="204">
        <v>224.16511886729995</v>
      </c>
      <c r="O46" s="204">
        <v>262.2731890747409</v>
      </c>
      <c r="P46" s="204">
        <v>306.85963121744686</v>
      </c>
      <c r="Q46" s="204">
        <v>359.0257685244128</v>
      </c>
    </row>
    <row r="47" spans="2:17" ht="18" customHeight="1">
      <c r="B47" s="219" t="s">
        <v>646</v>
      </c>
      <c r="C47" s="204">
        <v>23.530700000000003</v>
      </c>
      <c r="D47" s="204">
        <v>10.003</v>
      </c>
      <c r="E47" s="204">
        <v>18.8557</v>
      </c>
      <c r="F47" s="204">
        <v>9.7364</v>
      </c>
      <c r="G47" s="204">
        <v>15.3201</v>
      </c>
      <c r="H47" s="204">
        <v>4.5451999999999995</v>
      </c>
      <c r="I47" s="204">
        <v>1.4278</v>
      </c>
      <c r="J47" s="204">
        <v>2.0957</v>
      </c>
      <c r="K47" s="204">
        <v>2</v>
      </c>
      <c r="L47" s="204">
        <v>2.34</v>
      </c>
      <c r="M47" s="204">
        <v>2.7377999999999996</v>
      </c>
      <c r="N47" s="204">
        <v>3.2032259999999995</v>
      </c>
      <c r="O47" s="204">
        <v>3.747774419999999</v>
      </c>
      <c r="P47" s="204">
        <v>4.384896071399998</v>
      </c>
      <c r="Q47" s="204">
        <v>5.130328403537997</v>
      </c>
    </row>
    <row r="48" spans="2:17" ht="18" customHeight="1">
      <c r="B48" s="219" t="s">
        <v>642</v>
      </c>
      <c r="C48" s="204">
        <v>36.741299999999995</v>
      </c>
      <c r="D48" s="204">
        <v>60.11340000000001</v>
      </c>
      <c r="E48" s="204">
        <v>51.35570000000001</v>
      </c>
      <c r="F48" s="204">
        <v>73.9659</v>
      </c>
      <c r="G48" s="204">
        <v>76.51240000000001</v>
      </c>
      <c r="H48" s="204">
        <v>55.203599999999994</v>
      </c>
      <c r="I48" s="204">
        <v>52.02090000000004</v>
      </c>
      <c r="J48" s="204">
        <v>175.42899999999997</v>
      </c>
      <c r="K48" s="204">
        <v>111.14279999999991</v>
      </c>
      <c r="L48" s="204">
        <v>130.0370759999999</v>
      </c>
      <c r="M48" s="204">
        <v>152.14337891999986</v>
      </c>
      <c r="N48" s="204">
        <v>178.00775333639982</v>
      </c>
      <c r="O48" s="204">
        <v>208.26907140358776</v>
      </c>
      <c r="P48" s="204">
        <v>243.67481354219765</v>
      </c>
      <c r="Q48" s="204">
        <v>285.09953184437126</v>
      </c>
    </row>
    <row r="49" spans="2:17" ht="23.25" customHeight="1">
      <c r="B49" s="219" t="s">
        <v>645</v>
      </c>
      <c r="C49" s="204">
        <v>232.30089999999996</v>
      </c>
      <c r="D49" s="204">
        <v>354.5303</v>
      </c>
      <c r="E49" s="204">
        <v>467.9295000000001</v>
      </c>
      <c r="F49" s="204">
        <v>476.6092</v>
      </c>
      <c r="G49" s="204">
        <v>616.4495</v>
      </c>
      <c r="H49" s="204">
        <v>384.2866</v>
      </c>
      <c r="I49" s="204">
        <v>420.8893</v>
      </c>
      <c r="J49" s="204">
        <v>1033.6927</v>
      </c>
      <c r="K49" s="204">
        <v>828.5374</v>
      </c>
      <c r="L49" s="204">
        <v>1021.2765441736334</v>
      </c>
      <c r="M49" s="204">
        <v>1219.1129399628937</v>
      </c>
      <c r="N49" s="204">
        <v>1404.7975979559424</v>
      </c>
      <c r="O49" s="204">
        <v>1622.7154298013786</v>
      </c>
      <c r="P49" s="204">
        <v>1878.37369788369</v>
      </c>
      <c r="Q49" s="204">
        <v>2178.159172183081</v>
      </c>
    </row>
    <row r="50" spans="2:17" ht="18" customHeight="1">
      <c r="B50" s="219" t="s">
        <v>644</v>
      </c>
      <c r="C50" s="204">
        <v>0</v>
      </c>
      <c r="D50" s="204">
        <v>0</v>
      </c>
      <c r="E50" s="204">
        <v>0</v>
      </c>
      <c r="F50" s="204">
        <v>0</v>
      </c>
      <c r="G50" s="204">
        <v>0</v>
      </c>
      <c r="H50" s="204">
        <v>0</v>
      </c>
      <c r="I50" s="204">
        <v>0</v>
      </c>
      <c r="J50" s="204">
        <v>0</v>
      </c>
      <c r="K50" s="204">
        <v>0</v>
      </c>
      <c r="L50" s="204">
        <v>0</v>
      </c>
      <c r="M50" s="204">
        <v>0</v>
      </c>
      <c r="N50" s="204">
        <v>0</v>
      </c>
      <c r="O50" s="204">
        <v>0</v>
      </c>
      <c r="P50" s="204">
        <v>0</v>
      </c>
      <c r="Q50" s="204">
        <v>0</v>
      </c>
    </row>
    <row r="51" spans="2:17" ht="18" customHeight="1">
      <c r="B51" s="219" t="s">
        <v>643</v>
      </c>
      <c r="C51" s="204">
        <v>32.863</v>
      </c>
      <c r="D51" s="204">
        <v>37.592800000000004</v>
      </c>
      <c r="E51" s="204">
        <v>43.66310000000001</v>
      </c>
      <c r="F51" s="204">
        <v>66.2545</v>
      </c>
      <c r="G51" s="204">
        <v>32.419000000000004</v>
      </c>
      <c r="H51" s="204">
        <v>37.496900000000004</v>
      </c>
      <c r="I51" s="204">
        <v>57.835699999999996</v>
      </c>
      <c r="J51" s="204">
        <v>149.26850000000002</v>
      </c>
      <c r="K51" s="204">
        <v>74.7688</v>
      </c>
      <c r="L51" s="204">
        <v>87.479496</v>
      </c>
      <c r="M51" s="204">
        <v>102.35101031999999</v>
      </c>
      <c r="N51" s="204">
        <v>119.75068207439998</v>
      </c>
      <c r="O51" s="204">
        <v>140.10829802704797</v>
      </c>
      <c r="P51" s="204">
        <v>163.9267086916461</v>
      </c>
      <c r="Q51" s="204">
        <v>191.79424916922594</v>
      </c>
    </row>
    <row r="52" spans="2:17" ht="18" customHeight="1">
      <c r="B52" s="219" t="s">
        <v>642</v>
      </c>
      <c r="C52" s="204">
        <v>199.43789999999996</v>
      </c>
      <c r="D52" s="204">
        <v>316.9375</v>
      </c>
      <c r="E52" s="204">
        <v>424.2664000000001</v>
      </c>
      <c r="F52" s="204">
        <v>410.3547</v>
      </c>
      <c r="G52" s="204">
        <v>584.0305</v>
      </c>
      <c r="H52" s="204">
        <v>346.78970000000004</v>
      </c>
      <c r="I52" s="204">
        <v>363.0536</v>
      </c>
      <c r="J52" s="204">
        <v>884.4241999999999</v>
      </c>
      <c r="K52" s="204">
        <v>753.7686000000001</v>
      </c>
      <c r="L52" s="204">
        <v>933.7970481736335</v>
      </c>
      <c r="M52" s="204">
        <v>1116.7619296428938</v>
      </c>
      <c r="N52" s="204">
        <v>1285.0469158815426</v>
      </c>
      <c r="O52" s="204">
        <v>1482.607131774331</v>
      </c>
      <c r="P52" s="204">
        <v>1714.4469891920444</v>
      </c>
      <c r="Q52" s="204">
        <v>1986.3649230138558</v>
      </c>
    </row>
    <row r="53" spans="2:17" ht="18" customHeight="1">
      <c r="B53" s="219" t="s">
        <v>641</v>
      </c>
      <c r="C53" s="204">
        <v>56.664300000000004</v>
      </c>
      <c r="D53" s="204">
        <v>25.288199999999996</v>
      </c>
      <c r="E53" s="204">
        <v>83.3072</v>
      </c>
      <c r="F53" s="204">
        <v>169.5234</v>
      </c>
      <c r="G53" s="204">
        <v>109.51989999999999</v>
      </c>
      <c r="H53" s="204">
        <v>63.96950000000001</v>
      </c>
      <c r="I53" s="204">
        <v>71.18430000000001</v>
      </c>
      <c r="J53" s="204">
        <v>195.856</v>
      </c>
      <c r="K53" s="204">
        <v>115.5853</v>
      </c>
      <c r="L53" s="204">
        <v>135.234801</v>
      </c>
      <c r="M53" s="204">
        <v>158.22471717</v>
      </c>
      <c r="N53" s="204">
        <v>185.12291908889998</v>
      </c>
      <c r="O53" s="204">
        <v>216.59381533401296</v>
      </c>
      <c r="P53" s="204">
        <v>253.41476394079515</v>
      </c>
      <c r="Q53" s="204">
        <v>296.49527381073034</v>
      </c>
    </row>
    <row r="54" spans="2:17" ht="18" customHeight="1">
      <c r="B54" s="219"/>
      <c r="C54" s="204"/>
      <c r="D54" s="204"/>
      <c r="E54" s="204"/>
      <c r="F54" s="204"/>
      <c r="G54" s="204"/>
      <c r="H54" s="204"/>
      <c r="I54" s="204"/>
      <c r="J54" s="204"/>
      <c r="K54" s="204"/>
      <c r="L54" s="204"/>
      <c r="M54" s="204"/>
      <c r="N54" s="204"/>
      <c r="O54" s="204"/>
      <c r="P54" s="204"/>
      <c r="Q54" s="204"/>
    </row>
    <row r="55" spans="2:17" ht="24" customHeight="1">
      <c r="B55" s="225" t="s">
        <v>640</v>
      </c>
      <c r="C55" s="204">
        <v>-39.795399999999994</v>
      </c>
      <c r="D55" s="204">
        <v>26.031499999999998</v>
      </c>
      <c r="E55" s="204">
        <v>63.3935</v>
      </c>
      <c r="F55" s="204">
        <v>-205.2397</v>
      </c>
      <c r="G55" s="204">
        <v>92.66040000000001</v>
      </c>
      <c r="H55" s="204">
        <v>36.86</v>
      </c>
      <c r="I55" s="204">
        <v>102.6384</v>
      </c>
      <c r="J55" s="204">
        <v>18.450299999999988</v>
      </c>
      <c r="K55" s="204">
        <v>0.01569999999999709</v>
      </c>
      <c r="L55" s="204">
        <v>0.01569999999999709</v>
      </c>
      <c r="M55" s="224">
        <v>0</v>
      </c>
      <c r="N55" s="224">
        <v>0</v>
      </c>
      <c r="O55" s="224">
        <v>0</v>
      </c>
      <c r="P55" s="224">
        <v>0</v>
      </c>
      <c r="Q55" s="224">
        <v>0</v>
      </c>
    </row>
    <row r="56" spans="2:17" ht="25.5" customHeight="1">
      <c r="B56" s="223" t="s">
        <v>639</v>
      </c>
      <c r="C56" s="204">
        <v>730</v>
      </c>
      <c r="D56" s="204">
        <v>1460</v>
      </c>
      <c r="E56" s="204">
        <v>2002</v>
      </c>
      <c r="F56" s="204">
        <v>2420</v>
      </c>
      <c r="G56" s="204">
        <v>2670</v>
      </c>
      <c r="H56" s="204">
        <v>2532.8033</v>
      </c>
      <c r="I56" s="204">
        <v>3290</v>
      </c>
      <c r="J56" s="204">
        <v>1607</v>
      </c>
      <c r="K56" s="204">
        <v>1607</v>
      </c>
      <c r="L56" s="204">
        <v>1607</v>
      </c>
      <c r="M56" s="204">
        <v>1607</v>
      </c>
      <c r="N56" s="204">
        <v>1607</v>
      </c>
      <c r="O56" s="204">
        <v>1607</v>
      </c>
      <c r="P56" s="204">
        <v>1607</v>
      </c>
      <c r="Q56" s="204">
        <v>1607</v>
      </c>
    </row>
    <row r="57" spans="2:17" s="220" customFormat="1" ht="27" customHeight="1">
      <c r="B57" s="222" t="s">
        <v>638</v>
      </c>
      <c r="C57" s="221"/>
      <c r="D57" s="221"/>
      <c r="E57" s="221"/>
      <c r="F57" s="221"/>
      <c r="G57" s="221"/>
      <c r="H57" s="221"/>
      <c r="I57" s="221"/>
      <c r="J57" s="221"/>
      <c r="K57" s="221"/>
      <c r="L57" s="221"/>
      <c r="M57" s="221"/>
      <c r="N57" s="221"/>
      <c r="O57" s="221"/>
      <c r="P57" s="221"/>
      <c r="Q57" s="221"/>
    </row>
    <row r="58" spans="2:17" ht="12.75">
      <c r="B58" s="219"/>
      <c r="C58" s="204"/>
      <c r="D58" s="204"/>
      <c r="E58" s="204"/>
      <c r="F58" s="204"/>
      <c r="G58" s="204"/>
      <c r="H58" s="204"/>
      <c r="I58" s="204"/>
      <c r="J58" s="204"/>
      <c r="K58" s="204"/>
      <c r="L58" s="204"/>
      <c r="M58" s="204"/>
      <c r="N58" s="204"/>
      <c r="O58" s="204"/>
      <c r="P58" s="204"/>
      <c r="Q58" s="204"/>
    </row>
    <row r="59" ht="12.75">
      <c r="A59" s="11" t="s">
        <v>585</v>
      </c>
    </row>
  </sheetData>
  <sheetProtection/>
  <mergeCells count="2">
    <mergeCell ref="C2:I2"/>
    <mergeCell ref="M2:Q2"/>
  </mergeCells>
  <printOptions gridLines="1" horizontalCentered="1"/>
  <pageMargins left="0.35" right="0.23" top="0.94" bottom="0.590551181102362" header="0.63" footer="0.393700787401575"/>
  <pageSetup blackAndWhite="1" firstPageNumber="22" useFirstPageNumber="1" fitToWidth="3" orientation="landscape" paperSize="9" scale="72" r:id="rId1"/>
  <headerFooter alignWithMargins="0">
    <oddHeader>&amp;L&amp;"Arial,Bold"&amp;12Name of State- SIKKIM&amp;C&amp;"Arial,Bold"&amp;12Capital Disbursement&amp;R&amp;"Arial,Bold"&amp;12Statement - 4(b)    Rs. in Crore</oddHeader>
    <oddFooter>&amp;C&amp;P</oddFooter>
  </headerFooter>
</worksheet>
</file>

<file path=xl/worksheets/sheet11.xml><?xml version="1.0" encoding="utf-8"?>
<worksheet xmlns="http://schemas.openxmlformats.org/spreadsheetml/2006/main" xmlns:r="http://schemas.openxmlformats.org/officeDocument/2006/relationships">
  <dimension ref="A1:F215"/>
  <sheetViews>
    <sheetView zoomScalePageLayoutView="0" workbookViewId="0" topLeftCell="A1">
      <selection activeCell="E7" sqref="E7"/>
    </sheetView>
  </sheetViews>
  <sheetFormatPr defaultColWidth="11.421875" defaultRowHeight="15"/>
  <cols>
    <col min="1" max="1" width="7.421875" style="246" customWidth="1"/>
    <col min="2" max="2" width="49.00390625" style="246" customWidth="1"/>
    <col min="3" max="6" width="20.8515625" style="245" customWidth="1"/>
    <col min="7" max="16384" width="11.421875" style="245" customWidth="1"/>
  </cols>
  <sheetData>
    <row r="1" spans="1:6" ht="12.75">
      <c r="A1" s="251"/>
      <c r="B1" s="251"/>
      <c r="C1" s="276"/>
      <c r="D1" s="276"/>
      <c r="E1" s="276"/>
      <c r="F1" s="274" t="s">
        <v>700</v>
      </c>
    </row>
    <row r="2" spans="1:6" ht="46.5" customHeight="1">
      <c r="A2" s="276" t="s">
        <v>699</v>
      </c>
      <c r="B2" s="275"/>
      <c r="C2" s="589" t="s">
        <v>1662</v>
      </c>
      <c r="D2" s="589"/>
      <c r="E2" s="589"/>
      <c r="F2" s="274" t="s">
        <v>154</v>
      </c>
    </row>
    <row r="3" spans="1:6" ht="12.75">
      <c r="A3" s="270"/>
      <c r="B3" s="270"/>
      <c r="C3" s="590" t="s">
        <v>698</v>
      </c>
      <c r="D3" s="591" t="s">
        <v>1663</v>
      </c>
      <c r="E3" s="591"/>
      <c r="F3" s="591"/>
    </row>
    <row r="4" spans="1:6" s="272"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139</v>
      </c>
      <c r="D9" s="255">
        <v>2.45</v>
      </c>
      <c r="E9" s="255">
        <v>1.66</v>
      </c>
      <c r="F9" s="255">
        <f aca="true" t="shared" si="0" ref="F9:F40">SUM(D9:E9)</f>
        <v>4.11</v>
      </c>
    </row>
    <row r="10" spans="1:6" ht="22.5" customHeight="1">
      <c r="A10" s="249">
        <v>2012</v>
      </c>
      <c r="B10" s="249" t="s">
        <v>580</v>
      </c>
      <c r="C10" s="267">
        <v>84</v>
      </c>
      <c r="D10" s="255">
        <v>1.24</v>
      </c>
      <c r="E10" s="255">
        <f>0.66+0.13</f>
        <v>0.79</v>
      </c>
      <c r="F10" s="255">
        <f t="shared" si="0"/>
        <v>2.0300000000000002</v>
      </c>
    </row>
    <row r="11" spans="1:6" ht="22.5" customHeight="1">
      <c r="A11" s="249">
        <v>2013</v>
      </c>
      <c r="B11" s="249" t="s">
        <v>579</v>
      </c>
      <c r="C11" s="267">
        <v>157</v>
      </c>
      <c r="D11" s="255">
        <v>2.31</v>
      </c>
      <c r="E11" s="255">
        <v>1.59</v>
      </c>
      <c r="F11" s="255">
        <f t="shared" si="0"/>
        <v>3.9000000000000004</v>
      </c>
    </row>
    <row r="12" spans="1:6" ht="22.5" customHeight="1">
      <c r="A12" s="249">
        <v>2014</v>
      </c>
      <c r="B12" s="249" t="s">
        <v>315</v>
      </c>
      <c r="C12" s="267">
        <v>202</v>
      </c>
      <c r="D12" s="255">
        <v>2.79</v>
      </c>
      <c r="E12" s="255">
        <v>2.2600000000000002</v>
      </c>
      <c r="F12" s="255">
        <f t="shared" si="0"/>
        <v>5.050000000000001</v>
      </c>
    </row>
    <row r="13" spans="1:6" ht="22.5" customHeight="1">
      <c r="A13" s="249">
        <v>2015</v>
      </c>
      <c r="B13" s="249" t="s">
        <v>314</v>
      </c>
      <c r="C13" s="267">
        <v>49</v>
      </c>
      <c r="D13" s="255">
        <v>0.79</v>
      </c>
      <c r="E13" s="255">
        <v>0.52</v>
      </c>
      <c r="F13" s="255">
        <f t="shared" si="0"/>
        <v>1.31</v>
      </c>
    </row>
    <row r="14" spans="1:6" ht="22.5" customHeight="1">
      <c r="A14" s="249" t="s">
        <v>578</v>
      </c>
      <c r="B14" s="249" t="s">
        <v>577</v>
      </c>
      <c r="C14" s="267"/>
      <c r="D14" s="255"/>
      <c r="E14" s="255"/>
      <c r="F14" s="255">
        <f t="shared" si="0"/>
        <v>0</v>
      </c>
    </row>
    <row r="15" spans="1:6" ht="22.5" customHeight="1">
      <c r="A15" s="249">
        <v>2020</v>
      </c>
      <c r="B15" s="260" t="s">
        <v>576</v>
      </c>
      <c r="C15" s="267">
        <v>18</v>
      </c>
      <c r="D15" s="255">
        <v>0.39</v>
      </c>
      <c r="E15" s="255">
        <v>0.24</v>
      </c>
      <c r="F15" s="255">
        <f t="shared" si="0"/>
        <v>0.63</v>
      </c>
    </row>
    <row r="16" spans="1:6" ht="22.5" customHeight="1">
      <c r="A16" s="249">
        <v>2029</v>
      </c>
      <c r="B16" s="249" t="s">
        <v>575</v>
      </c>
      <c r="C16" s="267">
        <v>222</v>
      </c>
      <c r="D16" s="255">
        <v>3.08</v>
      </c>
      <c r="E16" s="255">
        <v>3.48</v>
      </c>
      <c r="F16" s="255">
        <f t="shared" si="0"/>
        <v>6.5600000000000005</v>
      </c>
    </row>
    <row r="17" spans="1:6" ht="22.5" customHeight="1">
      <c r="A17" s="249">
        <v>2030</v>
      </c>
      <c r="B17" s="249" t="s">
        <v>574</v>
      </c>
      <c r="C17" s="267"/>
      <c r="D17" s="255"/>
      <c r="E17" s="255"/>
      <c r="F17" s="255">
        <f t="shared" si="0"/>
        <v>0</v>
      </c>
    </row>
    <row r="18" spans="1:6" ht="22.5" customHeight="1">
      <c r="A18" s="249">
        <v>2035</v>
      </c>
      <c r="B18" s="260" t="s">
        <v>573</v>
      </c>
      <c r="C18" s="267"/>
      <c r="D18" s="255"/>
      <c r="E18" s="255"/>
      <c r="F18" s="255">
        <f t="shared" si="0"/>
        <v>0</v>
      </c>
    </row>
    <row r="19" spans="1:6" ht="22.5" customHeight="1">
      <c r="A19" s="249">
        <v>2039</v>
      </c>
      <c r="B19" s="249" t="s">
        <v>572</v>
      </c>
      <c r="C19" s="267">
        <v>120</v>
      </c>
      <c r="D19" s="255">
        <v>1.65</v>
      </c>
      <c r="E19" s="255">
        <v>1.1</v>
      </c>
      <c r="F19" s="255">
        <f t="shared" si="0"/>
        <v>2.75</v>
      </c>
    </row>
    <row r="20" spans="1:6" ht="21.75" customHeight="1">
      <c r="A20" s="249">
        <v>2040</v>
      </c>
      <c r="B20" s="249" t="s">
        <v>571</v>
      </c>
      <c r="C20" s="267">
        <v>70</v>
      </c>
      <c r="D20" s="255">
        <v>1.33</v>
      </c>
      <c r="E20" s="255">
        <v>0.99</v>
      </c>
      <c r="F20" s="255">
        <f t="shared" si="0"/>
        <v>2.3200000000000003</v>
      </c>
    </row>
    <row r="21" spans="1:6" ht="21.75" customHeight="1">
      <c r="A21" s="249">
        <v>2041</v>
      </c>
      <c r="B21" s="249" t="s">
        <v>570</v>
      </c>
      <c r="C21" s="267">
        <v>38</v>
      </c>
      <c r="D21" s="255">
        <v>0.74</v>
      </c>
      <c r="E21" s="255">
        <v>0.32</v>
      </c>
      <c r="F21" s="255">
        <f t="shared" si="0"/>
        <v>1.06</v>
      </c>
    </row>
    <row r="22" spans="1:6" ht="25.5">
      <c r="A22" s="249">
        <v>2043</v>
      </c>
      <c r="B22" s="261" t="s">
        <v>569</v>
      </c>
      <c r="C22" s="267"/>
      <c r="D22" s="255"/>
      <c r="E22" s="255"/>
      <c r="F22" s="255">
        <f t="shared" si="0"/>
        <v>0</v>
      </c>
    </row>
    <row r="23" spans="1:6" ht="24" customHeight="1">
      <c r="A23" s="249">
        <v>2045</v>
      </c>
      <c r="B23" s="260" t="s">
        <v>568</v>
      </c>
      <c r="C23" s="267">
        <v>27</v>
      </c>
      <c r="D23" s="255">
        <v>0.52</v>
      </c>
      <c r="E23" s="255">
        <v>0.29</v>
      </c>
      <c r="F23" s="255">
        <f t="shared" si="0"/>
        <v>0.81</v>
      </c>
    </row>
    <row r="24" spans="1:6" ht="21.75" customHeight="1">
      <c r="A24" s="249">
        <v>2047</v>
      </c>
      <c r="B24" s="249" t="s">
        <v>567</v>
      </c>
      <c r="C24" s="267"/>
      <c r="D24" s="255"/>
      <c r="E24" s="255"/>
      <c r="F24" s="255">
        <f t="shared" si="0"/>
        <v>0</v>
      </c>
    </row>
    <row r="25" spans="1:6" ht="21.75" customHeight="1">
      <c r="A25" s="258" t="s">
        <v>335</v>
      </c>
      <c r="B25" s="249" t="s">
        <v>556</v>
      </c>
      <c r="C25" s="267"/>
      <c r="D25" s="255"/>
      <c r="E25" s="255"/>
      <c r="F25" s="255">
        <f t="shared" si="0"/>
        <v>0</v>
      </c>
    </row>
    <row r="26" spans="1:6" ht="21.75" customHeight="1">
      <c r="A26" s="249">
        <v>2051</v>
      </c>
      <c r="B26" s="249" t="s">
        <v>328</v>
      </c>
      <c r="C26" s="257">
        <v>30</v>
      </c>
      <c r="D26" s="256">
        <v>0.69</v>
      </c>
      <c r="E26" s="256">
        <v>0.38</v>
      </c>
      <c r="F26" s="255">
        <f t="shared" si="0"/>
        <v>1.0699999999999998</v>
      </c>
    </row>
    <row r="27" spans="1:6" ht="21.75" customHeight="1">
      <c r="A27" s="249">
        <v>2052</v>
      </c>
      <c r="B27" s="249" t="s">
        <v>555</v>
      </c>
      <c r="C27" s="257">
        <v>435</v>
      </c>
      <c r="D27" s="256">
        <v>8.83</v>
      </c>
      <c r="E27" s="256">
        <v>6.7299999999999995</v>
      </c>
      <c r="F27" s="255">
        <f t="shared" si="0"/>
        <v>15.559999999999999</v>
      </c>
    </row>
    <row r="28" spans="1:6" ht="21.75" customHeight="1">
      <c r="A28" s="249">
        <v>2053</v>
      </c>
      <c r="B28" s="249" t="s">
        <v>554</v>
      </c>
      <c r="C28" s="257">
        <v>180</v>
      </c>
      <c r="D28" s="256">
        <v>3.57</v>
      </c>
      <c r="E28" s="256">
        <v>4.04</v>
      </c>
      <c r="F28" s="255">
        <f t="shared" si="0"/>
        <v>7.609999999999999</v>
      </c>
    </row>
    <row r="29" spans="1:6" ht="21.75" customHeight="1">
      <c r="A29" s="249">
        <v>2054</v>
      </c>
      <c r="B29" s="249" t="s">
        <v>553</v>
      </c>
      <c r="C29" s="257">
        <v>229</v>
      </c>
      <c r="D29" s="256">
        <v>4.13</v>
      </c>
      <c r="E29" s="256">
        <v>3.1</v>
      </c>
      <c r="F29" s="255">
        <f t="shared" si="0"/>
        <v>7.23</v>
      </c>
    </row>
    <row r="30" spans="1:6" ht="21.75" customHeight="1">
      <c r="A30" s="249">
        <v>2055</v>
      </c>
      <c r="B30" s="249" t="s">
        <v>552</v>
      </c>
      <c r="C30" s="257">
        <v>4351</v>
      </c>
      <c r="D30" s="256">
        <v>96.78</v>
      </c>
      <c r="E30" s="256">
        <v>42.37</v>
      </c>
      <c r="F30" s="255">
        <f t="shared" si="0"/>
        <v>139.15</v>
      </c>
    </row>
    <row r="31" spans="1:6" ht="21.75" customHeight="1">
      <c r="A31" s="249"/>
      <c r="B31" s="258">
        <v>115</v>
      </c>
      <c r="C31" s="257"/>
      <c r="D31" s="256"/>
      <c r="E31" s="256"/>
      <c r="F31" s="255">
        <f t="shared" si="0"/>
        <v>0</v>
      </c>
    </row>
    <row r="32" spans="1:6" ht="12.75">
      <c r="A32" s="249"/>
      <c r="B32" s="266"/>
      <c r="C32" s="257"/>
      <c r="D32" s="256"/>
      <c r="E32" s="256"/>
      <c r="F32" s="255">
        <f t="shared" si="0"/>
        <v>0</v>
      </c>
    </row>
    <row r="33" spans="1:6" ht="21.75" customHeight="1">
      <c r="A33" s="249">
        <v>2056</v>
      </c>
      <c r="B33" s="258" t="s">
        <v>550</v>
      </c>
      <c r="C33" s="257"/>
      <c r="D33" s="256"/>
      <c r="E33" s="256"/>
      <c r="F33" s="255">
        <f t="shared" si="0"/>
        <v>0</v>
      </c>
    </row>
    <row r="34" spans="1:6" ht="21.75" customHeight="1">
      <c r="A34" s="249"/>
      <c r="B34" s="258">
        <v>102</v>
      </c>
      <c r="C34" s="257">
        <v>105</v>
      </c>
      <c r="D34" s="256">
        <v>1.09</v>
      </c>
      <c r="E34" s="256">
        <v>1.41</v>
      </c>
      <c r="F34" s="255">
        <f t="shared" si="0"/>
        <v>2.5</v>
      </c>
    </row>
    <row r="35" spans="1:6" ht="12.75">
      <c r="A35" s="249"/>
      <c r="B35" s="266"/>
      <c r="C35" s="257"/>
      <c r="D35" s="256"/>
      <c r="E35" s="256"/>
      <c r="F35" s="255">
        <f t="shared" si="0"/>
        <v>0</v>
      </c>
    </row>
    <row r="36" spans="1:6" ht="21.75" customHeight="1">
      <c r="A36" s="249">
        <v>2057</v>
      </c>
      <c r="B36" s="249" t="s">
        <v>547</v>
      </c>
      <c r="C36" s="257"/>
      <c r="D36" s="256"/>
      <c r="E36" s="256"/>
      <c r="F36" s="255">
        <f t="shared" si="0"/>
        <v>0</v>
      </c>
    </row>
    <row r="37" spans="1:6" s="248" customFormat="1" ht="21.75" customHeight="1">
      <c r="A37" s="249">
        <v>2058</v>
      </c>
      <c r="B37" s="249" t="s">
        <v>546</v>
      </c>
      <c r="C37" s="257">
        <v>134</v>
      </c>
      <c r="D37" s="256">
        <v>2.07</v>
      </c>
      <c r="E37" s="256">
        <v>1.26</v>
      </c>
      <c r="F37" s="255">
        <f t="shared" si="0"/>
        <v>3.33</v>
      </c>
    </row>
    <row r="38" spans="1:6" s="248" customFormat="1" ht="21.75" customHeight="1">
      <c r="A38" s="249">
        <v>2059</v>
      </c>
      <c r="B38" s="249" t="s">
        <v>692</v>
      </c>
      <c r="C38" s="257">
        <v>220</v>
      </c>
      <c r="D38" s="256">
        <v>4.04</v>
      </c>
      <c r="E38" s="256">
        <v>2.83</v>
      </c>
      <c r="F38" s="255">
        <f t="shared" si="0"/>
        <v>6.87</v>
      </c>
    </row>
    <row r="39" spans="1:6" s="248" customFormat="1" ht="21.75" customHeight="1">
      <c r="A39" s="249">
        <v>2062</v>
      </c>
      <c r="B39" s="249" t="s">
        <v>540</v>
      </c>
      <c r="C39" s="257">
        <v>97</v>
      </c>
      <c r="D39" s="256">
        <v>1.88</v>
      </c>
      <c r="E39" s="256">
        <v>1.13</v>
      </c>
      <c r="F39" s="255">
        <f t="shared" si="0"/>
        <v>3.01</v>
      </c>
    </row>
    <row r="40" spans="1:6" s="248" customFormat="1" ht="21.75" customHeight="1">
      <c r="A40" s="249">
        <v>2070</v>
      </c>
      <c r="B40" s="249" t="s">
        <v>539</v>
      </c>
      <c r="C40" s="257">
        <v>126</v>
      </c>
      <c r="D40" s="256">
        <v>2.83</v>
      </c>
      <c r="E40" s="256">
        <v>1.98</v>
      </c>
      <c r="F40" s="255">
        <f t="shared" si="0"/>
        <v>4.8100000000000005</v>
      </c>
    </row>
    <row r="41" spans="1:6" ht="21.75" customHeight="1">
      <c r="A41" s="249">
        <v>2075</v>
      </c>
      <c r="B41" s="249" t="s">
        <v>530</v>
      </c>
      <c r="C41" s="257">
        <v>19</v>
      </c>
      <c r="D41" s="256">
        <v>0.36</v>
      </c>
      <c r="E41" s="256">
        <v>0.28</v>
      </c>
      <c r="F41" s="255">
        <f aca="true" t="shared" si="1" ref="F41:F72">SUM(D41:E41)</f>
        <v>0.64</v>
      </c>
    </row>
    <row r="42" spans="1:6" ht="12.75">
      <c r="A42" s="249"/>
      <c r="B42" s="249"/>
      <c r="C42" s="257"/>
      <c r="D42" s="256"/>
      <c r="E42" s="256"/>
      <c r="F42" s="255">
        <f t="shared" si="1"/>
        <v>0</v>
      </c>
    </row>
    <row r="43" spans="1:6" ht="21.75" customHeight="1">
      <c r="A43" s="251" t="s">
        <v>162</v>
      </c>
      <c r="B43" s="251" t="s">
        <v>304</v>
      </c>
      <c r="C43" s="257"/>
      <c r="D43" s="256"/>
      <c r="E43" s="256"/>
      <c r="F43" s="255">
        <f t="shared" si="1"/>
        <v>0</v>
      </c>
    </row>
    <row r="44" spans="1:6" ht="21.75" customHeight="1">
      <c r="A44" s="249">
        <v>2202</v>
      </c>
      <c r="B44" s="249" t="s">
        <v>301</v>
      </c>
      <c r="C44" s="257">
        <v>6377</v>
      </c>
      <c r="D44" s="256">
        <v>149.59</v>
      </c>
      <c r="E44" s="256">
        <v>116.35</v>
      </c>
      <c r="F44" s="255">
        <f t="shared" si="1"/>
        <v>265.94</v>
      </c>
    </row>
    <row r="45" spans="1:6" ht="21.75" customHeight="1">
      <c r="A45" s="249"/>
      <c r="B45" s="262" t="s">
        <v>229</v>
      </c>
      <c r="C45" s="257"/>
      <c r="D45" s="256"/>
      <c r="E45" s="256"/>
      <c r="F45" s="255">
        <f t="shared" si="1"/>
        <v>0</v>
      </c>
    </row>
    <row r="46" spans="1:6" ht="21.75" customHeight="1">
      <c r="A46" s="249"/>
      <c r="B46" s="262" t="s">
        <v>186</v>
      </c>
      <c r="C46" s="257"/>
      <c r="D46" s="256"/>
      <c r="E46" s="256"/>
      <c r="F46" s="255">
        <f t="shared" si="1"/>
        <v>0</v>
      </c>
    </row>
    <row r="47" spans="1:6" ht="21.75" customHeight="1">
      <c r="A47" s="249"/>
      <c r="B47" s="262" t="s">
        <v>184</v>
      </c>
      <c r="C47" s="257"/>
      <c r="D47" s="256"/>
      <c r="E47" s="256"/>
      <c r="F47" s="255">
        <f t="shared" si="1"/>
        <v>0</v>
      </c>
    </row>
    <row r="48" spans="1:6" ht="21.75" customHeight="1">
      <c r="A48" s="249"/>
      <c r="B48" s="262" t="s">
        <v>182</v>
      </c>
      <c r="C48" s="257"/>
      <c r="D48" s="256"/>
      <c r="E48" s="256"/>
      <c r="F48" s="255">
        <f t="shared" si="1"/>
        <v>0</v>
      </c>
    </row>
    <row r="49" spans="1:6" ht="21.75" customHeight="1">
      <c r="A49" s="249"/>
      <c r="B49" s="262" t="s">
        <v>180</v>
      </c>
      <c r="C49" s="257"/>
      <c r="D49" s="256"/>
      <c r="E49" s="256"/>
      <c r="F49" s="255">
        <f t="shared" si="1"/>
        <v>0</v>
      </c>
    </row>
    <row r="50" spans="1:6" ht="21.75" customHeight="1">
      <c r="A50" s="249"/>
      <c r="B50" s="262">
        <v>80</v>
      </c>
      <c r="C50" s="257"/>
      <c r="D50" s="256"/>
      <c r="E50" s="256"/>
      <c r="F50" s="255">
        <f t="shared" si="1"/>
        <v>0</v>
      </c>
    </row>
    <row r="51" spans="1:6" ht="21.75" customHeight="1">
      <c r="A51" s="249">
        <v>2203</v>
      </c>
      <c r="B51" s="249" t="s">
        <v>298</v>
      </c>
      <c r="C51" s="257">
        <v>12</v>
      </c>
      <c r="D51" s="256">
        <v>0.27</v>
      </c>
      <c r="E51" s="256">
        <v>0.21</v>
      </c>
      <c r="F51" s="255">
        <f t="shared" si="1"/>
        <v>0.48</v>
      </c>
    </row>
    <row r="52" spans="1:6" ht="21.75" customHeight="1">
      <c r="A52" s="249">
        <v>2204</v>
      </c>
      <c r="B52" s="249" t="s">
        <v>525</v>
      </c>
      <c r="C52" s="257">
        <v>139</v>
      </c>
      <c r="D52" s="256">
        <v>2.07</v>
      </c>
      <c r="E52" s="256">
        <v>1.18</v>
      </c>
      <c r="F52" s="255">
        <f t="shared" si="1"/>
        <v>3.25</v>
      </c>
    </row>
    <row r="53" spans="1:6" ht="21.75" customHeight="1">
      <c r="A53" s="249">
        <v>2205</v>
      </c>
      <c r="B53" s="249" t="s">
        <v>524</v>
      </c>
      <c r="C53" s="257">
        <v>92</v>
      </c>
      <c r="D53" s="256">
        <v>1.83</v>
      </c>
      <c r="E53" s="256">
        <v>2.05</v>
      </c>
      <c r="F53" s="255">
        <f t="shared" si="1"/>
        <v>3.88</v>
      </c>
    </row>
    <row r="54" spans="1:6" ht="21.75" customHeight="1">
      <c r="A54" s="249">
        <v>2210</v>
      </c>
      <c r="B54" s="249" t="s">
        <v>523</v>
      </c>
      <c r="C54" s="257">
        <v>1859</v>
      </c>
      <c r="D54" s="256">
        <v>34.9</v>
      </c>
      <c r="E54" s="256">
        <v>39.35</v>
      </c>
      <c r="F54" s="255">
        <f t="shared" si="1"/>
        <v>74.25</v>
      </c>
    </row>
    <row r="55" spans="1:6" ht="21.75" customHeight="1">
      <c r="A55" s="249"/>
      <c r="B55" s="262" t="s">
        <v>382</v>
      </c>
      <c r="C55" s="257"/>
      <c r="D55" s="256"/>
      <c r="E55" s="256"/>
      <c r="F55" s="255">
        <f t="shared" si="1"/>
        <v>0</v>
      </c>
    </row>
    <row r="56" spans="1:6" ht="21.75" customHeight="1">
      <c r="A56" s="249"/>
      <c r="B56" s="262" t="s">
        <v>522</v>
      </c>
      <c r="C56" s="257"/>
      <c r="D56" s="256"/>
      <c r="E56" s="256"/>
      <c r="F56" s="255">
        <f t="shared" si="1"/>
        <v>0</v>
      </c>
    </row>
    <row r="57" spans="1:6" ht="21.75" customHeight="1">
      <c r="A57" s="249">
        <v>2211</v>
      </c>
      <c r="B57" s="249" t="s">
        <v>521</v>
      </c>
      <c r="C57" s="257">
        <v>142</v>
      </c>
      <c r="D57" s="256">
        <v>6.05</v>
      </c>
      <c r="E57" s="256">
        <v>6.03</v>
      </c>
      <c r="F57" s="255">
        <f t="shared" si="1"/>
        <v>12.08</v>
      </c>
    </row>
    <row r="58" spans="1:6" ht="21.75" customHeight="1">
      <c r="A58" s="249">
        <v>2215</v>
      </c>
      <c r="B58" s="258" t="s">
        <v>520</v>
      </c>
      <c r="C58" s="257">
        <v>270</v>
      </c>
      <c r="D58" s="256">
        <v>5.04</v>
      </c>
      <c r="E58" s="256">
        <v>3.69</v>
      </c>
      <c r="F58" s="255">
        <f t="shared" si="1"/>
        <v>8.73</v>
      </c>
    </row>
    <row r="59" spans="1:6" ht="21.75" customHeight="1">
      <c r="A59" s="249"/>
      <c r="B59" s="262" t="s">
        <v>229</v>
      </c>
      <c r="C59" s="257"/>
      <c r="D59" s="256"/>
      <c r="E59" s="256"/>
      <c r="F59" s="255">
        <f t="shared" si="1"/>
        <v>0</v>
      </c>
    </row>
    <row r="60" spans="1:6" ht="21" customHeight="1">
      <c r="A60" s="249"/>
      <c r="B60" s="262">
        <v>101</v>
      </c>
      <c r="C60" s="257"/>
      <c r="D60" s="256"/>
      <c r="E60" s="256"/>
      <c r="F60" s="255">
        <f t="shared" si="1"/>
        <v>0</v>
      </c>
    </row>
    <row r="61" spans="1:6" ht="22.5" customHeight="1">
      <c r="A61" s="249"/>
      <c r="B61" s="258">
        <v>102</v>
      </c>
      <c r="C61" s="257"/>
      <c r="D61" s="256"/>
      <c r="E61" s="256"/>
      <c r="F61" s="255">
        <f t="shared" si="1"/>
        <v>0</v>
      </c>
    </row>
    <row r="62" spans="1:6" ht="21.75" customHeight="1">
      <c r="A62" s="249"/>
      <c r="B62" s="258">
        <v>191</v>
      </c>
      <c r="C62" s="257"/>
      <c r="D62" s="256"/>
      <c r="E62" s="256"/>
      <c r="F62" s="255">
        <f t="shared" si="1"/>
        <v>0</v>
      </c>
    </row>
    <row r="63" spans="1:6" ht="21.75" customHeight="1">
      <c r="A63" s="249"/>
      <c r="B63" s="262" t="s">
        <v>186</v>
      </c>
      <c r="C63" s="257"/>
      <c r="D63" s="256"/>
      <c r="E63" s="256"/>
      <c r="F63" s="255">
        <f t="shared" si="1"/>
        <v>0</v>
      </c>
    </row>
    <row r="64" spans="1:6" ht="21.75" customHeight="1">
      <c r="A64" s="249">
        <v>2216</v>
      </c>
      <c r="B64" s="249" t="s">
        <v>515</v>
      </c>
      <c r="C64" s="257"/>
      <c r="D64" s="256"/>
      <c r="E64" s="256"/>
      <c r="F64" s="255">
        <f t="shared" si="1"/>
        <v>0</v>
      </c>
    </row>
    <row r="65" spans="1:6" ht="21.75" customHeight="1">
      <c r="A65" s="249">
        <v>2059</v>
      </c>
      <c r="B65" s="249" t="s">
        <v>545</v>
      </c>
      <c r="C65" s="257"/>
      <c r="D65" s="256"/>
      <c r="E65" s="256"/>
      <c r="F65" s="255">
        <f t="shared" si="1"/>
        <v>0</v>
      </c>
    </row>
    <row r="66" spans="1:6" ht="21.75" customHeight="1">
      <c r="A66" s="249"/>
      <c r="B66" s="262" t="s">
        <v>544</v>
      </c>
      <c r="C66" s="257"/>
      <c r="D66" s="256"/>
      <c r="E66" s="256"/>
      <c r="F66" s="255">
        <f t="shared" si="1"/>
        <v>0</v>
      </c>
    </row>
    <row r="67" spans="1:6" ht="21.75" customHeight="1">
      <c r="A67" s="249"/>
      <c r="B67" s="262" t="s">
        <v>542</v>
      </c>
      <c r="C67" s="257"/>
      <c r="D67" s="256"/>
      <c r="E67" s="256"/>
      <c r="F67" s="255">
        <f t="shared" si="1"/>
        <v>0</v>
      </c>
    </row>
    <row r="68" spans="1:6" ht="21.75" customHeight="1">
      <c r="A68" s="249">
        <v>2217</v>
      </c>
      <c r="B68" s="249" t="s">
        <v>280</v>
      </c>
      <c r="C68" s="257">
        <v>216</v>
      </c>
      <c r="D68" s="256">
        <v>4.16</v>
      </c>
      <c r="E68" s="256">
        <v>2.24</v>
      </c>
      <c r="F68" s="255">
        <f t="shared" si="1"/>
        <v>6.4</v>
      </c>
    </row>
    <row r="69" spans="1:6" ht="21.75" customHeight="1">
      <c r="A69" s="249">
        <v>2220</v>
      </c>
      <c r="B69" s="249" t="s">
        <v>514</v>
      </c>
      <c r="C69" s="257">
        <v>81</v>
      </c>
      <c r="D69" s="256">
        <v>1.53</v>
      </c>
      <c r="E69" s="256">
        <v>1.73</v>
      </c>
      <c r="F69" s="255">
        <f t="shared" si="1"/>
        <v>3.26</v>
      </c>
    </row>
    <row r="70" spans="1:6" ht="21.75" customHeight="1">
      <c r="A70" s="249">
        <v>2225</v>
      </c>
      <c r="B70" s="249" t="s">
        <v>513</v>
      </c>
      <c r="C70" s="257">
        <v>75</v>
      </c>
      <c r="D70" s="256">
        <v>1.8</v>
      </c>
      <c r="E70" s="256">
        <v>1.34</v>
      </c>
      <c r="F70" s="255">
        <f t="shared" si="1"/>
        <v>3.14</v>
      </c>
    </row>
    <row r="71" spans="1:6" ht="21.75" customHeight="1">
      <c r="A71" s="249">
        <v>2230</v>
      </c>
      <c r="B71" s="249" t="s">
        <v>512</v>
      </c>
      <c r="C71" s="257">
        <v>76</v>
      </c>
      <c r="D71" s="256">
        <v>1.29</v>
      </c>
      <c r="E71" s="256">
        <v>1.08</v>
      </c>
      <c r="F71" s="255">
        <f t="shared" si="1"/>
        <v>2.37</v>
      </c>
    </row>
    <row r="72" spans="1:6" ht="21.75" customHeight="1">
      <c r="A72" s="249">
        <v>2235</v>
      </c>
      <c r="B72" s="249" t="s">
        <v>691</v>
      </c>
      <c r="C72" s="257">
        <v>139</v>
      </c>
      <c r="D72" s="256">
        <v>5.14</v>
      </c>
      <c r="E72" s="256">
        <v>3.91</v>
      </c>
      <c r="F72" s="255">
        <f t="shared" si="1"/>
        <v>9.05</v>
      </c>
    </row>
    <row r="73" spans="1:6" ht="21.75" customHeight="1">
      <c r="A73" s="265" t="s">
        <v>229</v>
      </c>
      <c r="B73" s="258" t="s">
        <v>510</v>
      </c>
      <c r="C73" s="257"/>
      <c r="D73" s="256"/>
      <c r="E73" s="256"/>
      <c r="F73" s="255">
        <f aca="true" t="shared" si="2" ref="F73:F104">SUM(D73:E73)</f>
        <v>0</v>
      </c>
    </row>
    <row r="74" spans="1:6" ht="18" customHeight="1">
      <c r="A74" s="265" t="s">
        <v>186</v>
      </c>
      <c r="B74" s="258" t="s">
        <v>509</v>
      </c>
      <c r="C74" s="257"/>
      <c r="D74" s="256"/>
      <c r="E74" s="256"/>
      <c r="F74" s="255">
        <f t="shared" si="2"/>
        <v>0</v>
      </c>
    </row>
    <row r="75" spans="1:6" ht="21.75" customHeight="1">
      <c r="A75" s="249">
        <v>2236</v>
      </c>
      <c r="B75" s="249" t="s">
        <v>505</v>
      </c>
      <c r="C75" s="257">
        <v>19</v>
      </c>
      <c r="D75" s="256">
        <v>0.56</v>
      </c>
      <c r="E75" s="256">
        <v>0.42</v>
      </c>
      <c r="F75" s="255">
        <f t="shared" si="2"/>
        <v>0.98</v>
      </c>
    </row>
    <row r="76" spans="1:6" ht="21.75" customHeight="1">
      <c r="A76" s="249">
        <v>2245</v>
      </c>
      <c r="B76" s="258" t="s">
        <v>502</v>
      </c>
      <c r="C76" s="257">
        <v>14</v>
      </c>
      <c r="D76" s="256">
        <v>0.05</v>
      </c>
      <c r="E76" s="256">
        <v>0.06</v>
      </c>
      <c r="F76" s="255">
        <f t="shared" si="2"/>
        <v>0.11</v>
      </c>
    </row>
    <row r="77" spans="1:6" ht="21.75" customHeight="1">
      <c r="A77" s="249"/>
      <c r="B77" s="264" t="s">
        <v>229</v>
      </c>
      <c r="C77" s="257"/>
      <c r="D77" s="256"/>
      <c r="E77" s="256"/>
      <c r="F77" s="255">
        <f t="shared" si="2"/>
        <v>0</v>
      </c>
    </row>
    <row r="78" spans="1:6" ht="21.75" customHeight="1">
      <c r="A78" s="249"/>
      <c r="B78" s="264" t="s">
        <v>186</v>
      </c>
      <c r="C78" s="257"/>
      <c r="D78" s="256"/>
      <c r="E78" s="256"/>
      <c r="F78" s="255">
        <f t="shared" si="2"/>
        <v>0</v>
      </c>
    </row>
    <row r="79" spans="1:6" ht="21.75" customHeight="1">
      <c r="A79" s="249">
        <v>2250</v>
      </c>
      <c r="B79" s="249" t="s">
        <v>499</v>
      </c>
      <c r="C79" s="257">
        <v>28</v>
      </c>
      <c r="D79" s="256">
        <v>0.46</v>
      </c>
      <c r="E79" s="256">
        <v>0.6</v>
      </c>
      <c r="F79" s="255">
        <f t="shared" si="2"/>
        <v>1.06</v>
      </c>
    </row>
    <row r="80" spans="1:6" ht="21.75" customHeight="1">
      <c r="A80" s="249">
        <v>2251</v>
      </c>
      <c r="B80" s="249" t="s">
        <v>498</v>
      </c>
      <c r="C80" s="257">
        <v>4</v>
      </c>
      <c r="D80" s="256">
        <v>0.15</v>
      </c>
      <c r="E80" s="256">
        <v>0.17</v>
      </c>
      <c r="F80" s="255">
        <f t="shared" si="2"/>
        <v>0.32</v>
      </c>
    </row>
    <row r="81" spans="1:6" ht="21.75" customHeight="1">
      <c r="A81" s="263" t="s">
        <v>158</v>
      </c>
      <c r="B81" s="251" t="s">
        <v>497</v>
      </c>
      <c r="C81" s="257"/>
      <c r="D81" s="256"/>
      <c r="E81" s="256"/>
      <c r="F81" s="255">
        <f t="shared" si="2"/>
        <v>0</v>
      </c>
    </row>
    <row r="82" spans="1:6" ht="21.75" customHeight="1">
      <c r="A82" s="259">
        <v>2401</v>
      </c>
      <c r="B82" s="249" t="s">
        <v>268</v>
      </c>
      <c r="C82" s="257">
        <v>688</v>
      </c>
      <c r="D82" s="256">
        <v>14.620000000000001</v>
      </c>
      <c r="E82" s="256">
        <v>10.09</v>
      </c>
      <c r="F82" s="255">
        <f t="shared" si="2"/>
        <v>24.71</v>
      </c>
    </row>
    <row r="83" spans="1:6" ht="21.75" customHeight="1">
      <c r="A83" s="259">
        <v>2402</v>
      </c>
      <c r="B83" s="249" t="s">
        <v>496</v>
      </c>
      <c r="C83" s="257">
        <v>203</v>
      </c>
      <c r="D83" s="256">
        <v>4.16</v>
      </c>
      <c r="E83" s="256">
        <v>3.7800000000000002</v>
      </c>
      <c r="F83" s="255">
        <f t="shared" si="2"/>
        <v>7.94</v>
      </c>
    </row>
    <row r="84" spans="1:6" ht="21.75" customHeight="1">
      <c r="A84" s="259">
        <v>2403</v>
      </c>
      <c r="B84" s="249" t="s">
        <v>495</v>
      </c>
      <c r="C84" s="257">
        <v>527</v>
      </c>
      <c r="D84" s="256">
        <v>10.86</v>
      </c>
      <c r="E84" s="256">
        <v>8.25</v>
      </c>
      <c r="F84" s="255">
        <f t="shared" si="2"/>
        <v>19.11</v>
      </c>
    </row>
    <row r="85" spans="1:6" ht="21.75" customHeight="1">
      <c r="A85" s="259">
        <v>2404</v>
      </c>
      <c r="B85" s="258" t="s">
        <v>494</v>
      </c>
      <c r="C85" s="257">
        <v>20</v>
      </c>
      <c r="D85" s="256">
        <v>0.56</v>
      </c>
      <c r="E85" s="256">
        <v>0.43</v>
      </c>
      <c r="F85" s="255">
        <f t="shared" si="2"/>
        <v>0.99</v>
      </c>
    </row>
    <row r="86" spans="1:6" ht="21.75" customHeight="1">
      <c r="A86" s="259">
        <v>2405</v>
      </c>
      <c r="B86" s="249" t="s">
        <v>261</v>
      </c>
      <c r="C86" s="257">
        <v>91</v>
      </c>
      <c r="D86" s="256">
        <v>1.63</v>
      </c>
      <c r="E86" s="256">
        <v>1.99</v>
      </c>
      <c r="F86" s="255">
        <f t="shared" si="2"/>
        <v>3.62</v>
      </c>
    </row>
    <row r="87" spans="1:6" ht="21.75" customHeight="1">
      <c r="A87" s="259">
        <v>2406</v>
      </c>
      <c r="B87" s="249" t="s">
        <v>492</v>
      </c>
      <c r="C87" s="257">
        <v>915</v>
      </c>
      <c r="D87" s="256">
        <v>14.27</v>
      </c>
      <c r="E87" s="256">
        <v>16.09</v>
      </c>
      <c r="F87" s="255">
        <f t="shared" si="2"/>
        <v>30.36</v>
      </c>
    </row>
    <row r="88" spans="1:6" ht="21.75" customHeight="1">
      <c r="A88" s="259">
        <v>2407</v>
      </c>
      <c r="B88" s="249" t="s">
        <v>256</v>
      </c>
      <c r="C88" s="257"/>
      <c r="D88" s="256"/>
      <c r="E88" s="256"/>
      <c r="F88" s="255">
        <f t="shared" si="2"/>
        <v>0</v>
      </c>
    </row>
    <row r="89" spans="1:6" ht="21.75" customHeight="1">
      <c r="A89" s="259">
        <v>2408</v>
      </c>
      <c r="B89" s="249" t="s">
        <v>491</v>
      </c>
      <c r="C89" s="257">
        <v>142</v>
      </c>
      <c r="D89" s="256">
        <v>2.32</v>
      </c>
      <c r="E89" s="256">
        <v>2.61</v>
      </c>
      <c r="F89" s="255">
        <f t="shared" si="2"/>
        <v>4.93</v>
      </c>
    </row>
    <row r="90" spans="1:6" ht="21.75" customHeight="1">
      <c r="A90" s="259">
        <v>2415</v>
      </c>
      <c r="B90" s="249" t="s">
        <v>490</v>
      </c>
      <c r="C90" s="257"/>
      <c r="D90" s="256"/>
      <c r="E90" s="256"/>
      <c r="F90" s="255">
        <f t="shared" si="2"/>
        <v>0</v>
      </c>
    </row>
    <row r="91" spans="1:6" ht="21.75" customHeight="1">
      <c r="A91" s="259">
        <v>2416</v>
      </c>
      <c r="B91" s="249" t="s">
        <v>489</v>
      </c>
      <c r="C91" s="257"/>
      <c r="D91" s="256"/>
      <c r="E91" s="256"/>
      <c r="F91" s="255">
        <f t="shared" si="2"/>
        <v>0</v>
      </c>
    </row>
    <row r="92" spans="1:6" ht="21.75" customHeight="1">
      <c r="A92" s="259">
        <v>2425</v>
      </c>
      <c r="B92" s="249" t="s">
        <v>488</v>
      </c>
      <c r="C92" s="257">
        <v>185</v>
      </c>
      <c r="D92" s="256">
        <v>3.56</v>
      </c>
      <c r="E92" s="256">
        <v>2.96</v>
      </c>
      <c r="F92" s="255">
        <f t="shared" si="2"/>
        <v>6.52</v>
      </c>
    </row>
    <row r="93" spans="1:6" ht="21.75" customHeight="1">
      <c r="A93" s="259">
        <v>2435</v>
      </c>
      <c r="B93" s="249" t="s">
        <v>487</v>
      </c>
      <c r="C93" s="257">
        <v>5</v>
      </c>
      <c r="D93" s="256">
        <v>0.08</v>
      </c>
      <c r="E93" s="256">
        <v>0.06</v>
      </c>
      <c r="F93" s="255">
        <f t="shared" si="2"/>
        <v>0.14</v>
      </c>
    </row>
    <row r="94" spans="1:6" ht="20.25" customHeight="1">
      <c r="A94" s="259">
        <v>2501</v>
      </c>
      <c r="B94" s="260" t="s">
        <v>486</v>
      </c>
      <c r="C94" s="257">
        <v>476</v>
      </c>
      <c r="D94" s="256">
        <v>8.45</v>
      </c>
      <c r="E94" s="256">
        <v>5.93</v>
      </c>
      <c r="F94" s="255">
        <f t="shared" si="2"/>
        <v>14.379999999999999</v>
      </c>
    </row>
    <row r="95" spans="1:6" ht="21.75" customHeight="1">
      <c r="A95" s="259">
        <v>2505</v>
      </c>
      <c r="B95" s="249" t="s">
        <v>485</v>
      </c>
      <c r="C95" s="257"/>
      <c r="D95" s="256"/>
      <c r="E95" s="256"/>
      <c r="F95" s="255">
        <f t="shared" si="2"/>
        <v>0</v>
      </c>
    </row>
    <row r="96" spans="1:6" ht="21.75" customHeight="1">
      <c r="A96" s="259">
        <v>2506</v>
      </c>
      <c r="B96" s="249" t="s">
        <v>246</v>
      </c>
      <c r="C96" s="257"/>
      <c r="D96" s="256"/>
      <c r="E96" s="256"/>
      <c r="F96" s="255">
        <f t="shared" si="2"/>
        <v>0</v>
      </c>
    </row>
    <row r="97" spans="1:6" ht="21.75" customHeight="1">
      <c r="A97" s="259">
        <v>2515</v>
      </c>
      <c r="B97" s="258" t="s">
        <v>478</v>
      </c>
      <c r="C97" s="257">
        <v>59</v>
      </c>
      <c r="D97" s="256">
        <v>5.57</v>
      </c>
      <c r="E97" s="256">
        <v>3.83</v>
      </c>
      <c r="F97" s="255">
        <f t="shared" si="2"/>
        <v>9.4</v>
      </c>
    </row>
    <row r="98" spans="1:6" ht="21.75" customHeight="1">
      <c r="A98" s="259">
        <v>2551</v>
      </c>
      <c r="B98" s="249" t="s">
        <v>477</v>
      </c>
      <c r="C98" s="257"/>
      <c r="D98" s="256"/>
      <c r="E98" s="256"/>
      <c r="F98" s="255">
        <f t="shared" si="2"/>
        <v>0</v>
      </c>
    </row>
    <row r="99" spans="1:6" ht="21.75" customHeight="1">
      <c r="A99" s="259">
        <v>2552</v>
      </c>
      <c r="B99" s="249" t="s">
        <v>476</v>
      </c>
      <c r="C99" s="257"/>
      <c r="D99" s="256"/>
      <c r="E99" s="256"/>
      <c r="F99" s="255">
        <f t="shared" si="2"/>
        <v>0</v>
      </c>
    </row>
    <row r="100" spans="1:6" ht="21.75" customHeight="1">
      <c r="A100" s="259">
        <v>2575</v>
      </c>
      <c r="B100" s="249" t="s">
        <v>238</v>
      </c>
      <c r="C100" s="257"/>
      <c r="D100" s="256"/>
      <c r="E100" s="256"/>
      <c r="F100" s="255">
        <f t="shared" si="2"/>
        <v>0</v>
      </c>
    </row>
    <row r="101" spans="1:6" ht="21.75" customHeight="1">
      <c r="A101" s="259">
        <v>2700</v>
      </c>
      <c r="B101" s="249" t="s">
        <v>475</v>
      </c>
      <c r="C101" s="257"/>
      <c r="D101" s="256"/>
      <c r="E101" s="256"/>
      <c r="F101" s="255">
        <f t="shared" si="2"/>
        <v>0</v>
      </c>
    </row>
    <row r="102" spans="1:6" ht="21.75" customHeight="1">
      <c r="A102" s="259"/>
      <c r="B102" s="262" t="s">
        <v>229</v>
      </c>
      <c r="C102" s="257"/>
      <c r="D102" s="256"/>
      <c r="E102" s="256"/>
      <c r="F102" s="255">
        <f t="shared" si="2"/>
        <v>0</v>
      </c>
    </row>
    <row r="103" spans="1:6" ht="21.75" customHeight="1">
      <c r="A103" s="259"/>
      <c r="B103" s="262" t="s">
        <v>186</v>
      </c>
      <c r="C103" s="257"/>
      <c r="D103" s="256"/>
      <c r="E103" s="256"/>
      <c r="F103" s="255">
        <f t="shared" si="2"/>
        <v>0</v>
      </c>
    </row>
    <row r="104" spans="1:6" ht="21.75" customHeight="1">
      <c r="A104" s="259">
        <v>2701</v>
      </c>
      <c r="B104" s="249" t="s">
        <v>474</v>
      </c>
      <c r="C104" s="257"/>
      <c r="D104" s="256"/>
      <c r="E104" s="256"/>
      <c r="F104" s="255">
        <f t="shared" si="2"/>
        <v>0</v>
      </c>
    </row>
    <row r="105" spans="1:6" ht="21.75" customHeight="1">
      <c r="A105" s="259"/>
      <c r="B105" s="262" t="s">
        <v>229</v>
      </c>
      <c r="C105" s="257"/>
      <c r="D105" s="256"/>
      <c r="E105" s="256"/>
      <c r="F105" s="255">
        <f aca="true" t="shared" si="3" ref="F105:F136">SUM(D105:E105)</f>
        <v>0</v>
      </c>
    </row>
    <row r="106" spans="1:6" ht="21.75" customHeight="1">
      <c r="A106" s="259"/>
      <c r="B106" s="262" t="s">
        <v>186</v>
      </c>
      <c r="C106" s="257"/>
      <c r="D106" s="256"/>
      <c r="E106" s="256"/>
      <c r="F106" s="255">
        <f t="shared" si="3"/>
        <v>0</v>
      </c>
    </row>
    <row r="107" spans="1:6" ht="21.75" customHeight="1">
      <c r="A107" s="259"/>
      <c r="B107" s="262" t="s">
        <v>184</v>
      </c>
      <c r="C107" s="257"/>
      <c r="D107" s="256"/>
      <c r="E107" s="256"/>
      <c r="F107" s="255">
        <f t="shared" si="3"/>
        <v>0</v>
      </c>
    </row>
    <row r="108" spans="1:6" ht="21.75" customHeight="1">
      <c r="A108" s="259"/>
      <c r="B108" s="262" t="s">
        <v>182</v>
      </c>
      <c r="C108" s="257"/>
      <c r="D108" s="256"/>
      <c r="E108" s="256"/>
      <c r="F108" s="255">
        <f t="shared" si="3"/>
        <v>0</v>
      </c>
    </row>
    <row r="109" spans="1:6" ht="21.75" customHeight="1">
      <c r="A109" s="259">
        <v>2702</v>
      </c>
      <c r="B109" s="249" t="s">
        <v>473</v>
      </c>
      <c r="C109" s="257">
        <v>129</v>
      </c>
      <c r="D109" s="256">
        <v>2.7</v>
      </c>
      <c r="E109" s="256">
        <v>1.4</v>
      </c>
      <c r="F109" s="255">
        <f t="shared" si="3"/>
        <v>4.1</v>
      </c>
    </row>
    <row r="110" spans="1:6" ht="21.75" customHeight="1">
      <c r="A110" s="259"/>
      <c r="B110" s="262" t="s">
        <v>229</v>
      </c>
      <c r="C110" s="257"/>
      <c r="D110" s="256"/>
      <c r="E110" s="256"/>
      <c r="F110" s="255">
        <f t="shared" si="3"/>
        <v>0</v>
      </c>
    </row>
    <row r="111" spans="1:6" ht="21.75" customHeight="1">
      <c r="A111" s="259"/>
      <c r="B111" s="262" t="s">
        <v>186</v>
      </c>
      <c r="C111" s="257"/>
      <c r="D111" s="256"/>
      <c r="E111" s="256"/>
      <c r="F111" s="255">
        <f t="shared" si="3"/>
        <v>0</v>
      </c>
    </row>
    <row r="112" spans="1:6" ht="21.75" customHeight="1">
      <c r="A112" s="259">
        <v>2705</v>
      </c>
      <c r="B112" s="258" t="s">
        <v>226</v>
      </c>
      <c r="C112" s="257"/>
      <c r="D112" s="256"/>
      <c r="E112" s="256"/>
      <c r="F112" s="255">
        <f t="shared" si="3"/>
        <v>0</v>
      </c>
    </row>
    <row r="113" spans="1:6" ht="21.75" customHeight="1">
      <c r="A113" s="259">
        <v>2711</v>
      </c>
      <c r="B113" s="258" t="s">
        <v>472</v>
      </c>
      <c r="C113" s="257"/>
      <c r="D113" s="256"/>
      <c r="E113" s="256"/>
      <c r="F113" s="255">
        <f t="shared" si="3"/>
        <v>0</v>
      </c>
    </row>
    <row r="114" spans="1:6" ht="21.75" customHeight="1">
      <c r="A114" s="259">
        <v>2801</v>
      </c>
      <c r="B114" s="258" t="s">
        <v>223</v>
      </c>
      <c r="C114" s="257">
        <v>1158</v>
      </c>
      <c r="D114" s="256">
        <v>18.17</v>
      </c>
      <c r="E114" s="256">
        <v>20.49</v>
      </c>
      <c r="F114" s="255">
        <f t="shared" si="3"/>
        <v>38.66</v>
      </c>
    </row>
    <row r="115" spans="1:6" ht="21.75" customHeight="1">
      <c r="A115" s="259">
        <v>2802</v>
      </c>
      <c r="B115" s="258" t="s">
        <v>471</v>
      </c>
      <c r="C115" s="257"/>
      <c r="D115" s="256"/>
      <c r="E115" s="256"/>
      <c r="F115" s="255">
        <f t="shared" si="3"/>
        <v>0</v>
      </c>
    </row>
    <row r="116" spans="1:6" ht="21.75" customHeight="1">
      <c r="A116" s="259">
        <v>2803</v>
      </c>
      <c r="B116" s="258" t="s">
        <v>470</v>
      </c>
      <c r="C116" s="257"/>
      <c r="D116" s="256"/>
      <c r="E116" s="256"/>
      <c r="F116" s="255">
        <f t="shared" si="3"/>
        <v>0</v>
      </c>
    </row>
    <row r="117" spans="1:6" ht="21.75" customHeight="1">
      <c r="A117" s="259">
        <v>2810</v>
      </c>
      <c r="B117" s="258" t="s">
        <v>600</v>
      </c>
      <c r="C117" s="257">
        <v>0</v>
      </c>
      <c r="D117" s="256">
        <v>0</v>
      </c>
      <c r="E117" s="256">
        <v>0</v>
      </c>
      <c r="F117" s="255">
        <f t="shared" si="3"/>
        <v>0</v>
      </c>
    </row>
    <row r="118" spans="1:6" ht="21.75" customHeight="1">
      <c r="A118" s="259">
        <v>2851</v>
      </c>
      <c r="B118" s="258" t="s">
        <v>468</v>
      </c>
      <c r="C118" s="257">
        <v>311</v>
      </c>
      <c r="D118" s="256">
        <v>6.83</v>
      </c>
      <c r="E118" s="256">
        <v>4.69</v>
      </c>
      <c r="F118" s="255">
        <f t="shared" si="3"/>
        <v>11.52</v>
      </c>
    </row>
    <row r="119" spans="1:6" ht="21.75" customHeight="1">
      <c r="A119" s="259">
        <v>2852</v>
      </c>
      <c r="B119" s="258" t="s">
        <v>213</v>
      </c>
      <c r="C119" s="257">
        <v>158</v>
      </c>
      <c r="D119" s="256">
        <v>1.4100000000000001</v>
      </c>
      <c r="E119" s="256">
        <v>0.87</v>
      </c>
      <c r="F119" s="255">
        <f t="shared" si="3"/>
        <v>2.2800000000000002</v>
      </c>
    </row>
    <row r="120" spans="1:6" ht="12.75">
      <c r="A120" s="261">
        <v>2853</v>
      </c>
      <c r="B120" s="261" t="s">
        <v>467</v>
      </c>
      <c r="C120" s="257">
        <v>55</v>
      </c>
      <c r="D120" s="256">
        <v>1.18</v>
      </c>
      <c r="E120" s="256">
        <v>0.74</v>
      </c>
      <c r="F120" s="255">
        <f t="shared" si="3"/>
        <v>1.92</v>
      </c>
    </row>
    <row r="121" spans="1:6" ht="21.75" customHeight="1">
      <c r="A121" s="259">
        <v>2875</v>
      </c>
      <c r="B121" s="258" t="s">
        <v>208</v>
      </c>
      <c r="C121" s="257"/>
      <c r="D121" s="256"/>
      <c r="E121" s="256"/>
      <c r="F121" s="255">
        <f t="shared" si="3"/>
        <v>0</v>
      </c>
    </row>
    <row r="122" spans="1:6" ht="21.75" customHeight="1">
      <c r="A122" s="259">
        <v>2885</v>
      </c>
      <c r="B122" s="258" t="s">
        <v>466</v>
      </c>
      <c r="C122" s="257"/>
      <c r="D122" s="256"/>
      <c r="E122" s="256"/>
      <c r="F122" s="255">
        <f t="shared" si="3"/>
        <v>0</v>
      </c>
    </row>
    <row r="123" spans="1:6" ht="21.75" customHeight="1">
      <c r="A123" s="259">
        <v>3051</v>
      </c>
      <c r="B123" s="249" t="s">
        <v>464</v>
      </c>
      <c r="C123" s="257"/>
      <c r="D123" s="256"/>
      <c r="E123" s="256"/>
      <c r="F123" s="255">
        <f t="shared" si="3"/>
        <v>0</v>
      </c>
    </row>
    <row r="124" spans="1:6" ht="21.75" customHeight="1">
      <c r="A124" s="259">
        <v>3052</v>
      </c>
      <c r="B124" s="249" t="s">
        <v>463</v>
      </c>
      <c r="C124" s="257"/>
      <c r="D124" s="256"/>
      <c r="E124" s="256"/>
      <c r="F124" s="255">
        <f t="shared" si="3"/>
        <v>0</v>
      </c>
    </row>
    <row r="125" spans="1:6" ht="21.75" customHeight="1">
      <c r="A125" s="259">
        <v>3053</v>
      </c>
      <c r="B125" s="249" t="s">
        <v>462</v>
      </c>
      <c r="C125" s="257"/>
      <c r="D125" s="256"/>
      <c r="E125" s="256"/>
      <c r="F125" s="255">
        <f t="shared" si="3"/>
        <v>0</v>
      </c>
    </row>
    <row r="126" spans="1:6" ht="21.75" customHeight="1">
      <c r="A126" s="259">
        <v>3054</v>
      </c>
      <c r="B126" s="249" t="s">
        <v>461</v>
      </c>
      <c r="C126" s="257">
        <v>567</v>
      </c>
      <c r="D126" s="257">
        <v>16.650000000000002</v>
      </c>
      <c r="E126" s="257">
        <v>10.69</v>
      </c>
      <c r="F126" s="255">
        <f t="shared" si="3"/>
        <v>27.340000000000003</v>
      </c>
    </row>
    <row r="127" spans="1:6" ht="21.75" customHeight="1">
      <c r="A127" s="259">
        <v>3055</v>
      </c>
      <c r="B127" s="249" t="s">
        <v>460</v>
      </c>
      <c r="C127" s="257">
        <v>666</v>
      </c>
      <c r="D127" s="256">
        <v>8.49</v>
      </c>
      <c r="E127" s="256">
        <v>9.57</v>
      </c>
      <c r="F127" s="255">
        <f t="shared" si="3"/>
        <v>18.060000000000002</v>
      </c>
    </row>
    <row r="128" spans="1:6" ht="21.75" customHeight="1">
      <c r="A128" s="259">
        <v>3056</v>
      </c>
      <c r="B128" s="249" t="s">
        <v>201</v>
      </c>
      <c r="C128" s="257"/>
      <c r="D128" s="256"/>
      <c r="E128" s="256"/>
      <c r="F128" s="255">
        <f t="shared" si="3"/>
        <v>0</v>
      </c>
    </row>
    <row r="129" spans="1:6" ht="21.75" customHeight="1">
      <c r="A129" s="259">
        <v>3075</v>
      </c>
      <c r="B129" s="249" t="s">
        <v>459</v>
      </c>
      <c r="C129" s="257"/>
      <c r="D129" s="256"/>
      <c r="E129" s="256"/>
      <c r="F129" s="255">
        <f t="shared" si="3"/>
        <v>0</v>
      </c>
    </row>
    <row r="130" spans="1:6" ht="21.75" customHeight="1">
      <c r="A130" s="259">
        <v>3425</v>
      </c>
      <c r="B130" s="249" t="s">
        <v>590</v>
      </c>
      <c r="C130" s="257">
        <v>26</v>
      </c>
      <c r="D130" s="256">
        <v>0.38</v>
      </c>
      <c r="E130" s="256">
        <v>0.89</v>
      </c>
      <c r="F130" s="255">
        <f t="shared" si="3"/>
        <v>1.27</v>
      </c>
    </row>
    <row r="131" spans="1:6" ht="21.75" customHeight="1">
      <c r="A131" s="259">
        <v>3435</v>
      </c>
      <c r="B131" s="249" t="s">
        <v>456</v>
      </c>
      <c r="C131" s="257">
        <v>3</v>
      </c>
      <c r="D131" s="256">
        <v>0.06</v>
      </c>
      <c r="E131" s="256">
        <v>0.07</v>
      </c>
      <c r="F131" s="255">
        <f t="shared" si="3"/>
        <v>0.13</v>
      </c>
    </row>
    <row r="132" spans="1:6" ht="21.75" customHeight="1">
      <c r="A132" s="259">
        <v>3451</v>
      </c>
      <c r="B132" s="249" t="s">
        <v>455</v>
      </c>
      <c r="C132" s="257">
        <v>45</v>
      </c>
      <c r="D132" s="256">
        <v>0.93</v>
      </c>
      <c r="E132" s="256">
        <v>0.68</v>
      </c>
      <c r="F132" s="255">
        <f t="shared" si="3"/>
        <v>1.61</v>
      </c>
    </row>
    <row r="133" spans="1:6" ht="21.75" customHeight="1">
      <c r="A133" s="259">
        <v>3452</v>
      </c>
      <c r="B133" s="249" t="s">
        <v>198</v>
      </c>
      <c r="C133" s="257">
        <v>125</v>
      </c>
      <c r="D133" s="256">
        <v>4.29</v>
      </c>
      <c r="E133" s="256">
        <v>3.01</v>
      </c>
      <c r="F133" s="255">
        <f t="shared" si="3"/>
        <v>7.3</v>
      </c>
    </row>
    <row r="134" spans="1:6" ht="21.75" customHeight="1">
      <c r="A134" s="259">
        <v>3453</v>
      </c>
      <c r="B134" s="249" t="s">
        <v>454</v>
      </c>
      <c r="C134" s="257"/>
      <c r="D134" s="256"/>
      <c r="E134" s="256"/>
      <c r="F134" s="255">
        <f t="shared" si="3"/>
        <v>0</v>
      </c>
    </row>
    <row r="135" spans="1:6" ht="21.75" customHeight="1">
      <c r="A135" s="259">
        <v>3454</v>
      </c>
      <c r="B135" s="249" t="s">
        <v>453</v>
      </c>
      <c r="C135" s="257">
        <v>113</v>
      </c>
      <c r="D135" s="256">
        <v>1.72</v>
      </c>
      <c r="E135" s="256">
        <v>1.13</v>
      </c>
      <c r="F135" s="255">
        <f t="shared" si="3"/>
        <v>2.8499999999999996</v>
      </c>
    </row>
    <row r="136" spans="1:6" ht="21.75" customHeight="1">
      <c r="A136" s="259">
        <v>3456</v>
      </c>
      <c r="B136" s="249" t="s">
        <v>196</v>
      </c>
      <c r="C136" s="257">
        <v>10</v>
      </c>
      <c r="D136" s="256">
        <v>0.14</v>
      </c>
      <c r="E136" s="256">
        <v>0.15</v>
      </c>
      <c r="F136" s="255">
        <f t="shared" si="3"/>
        <v>0.29000000000000004</v>
      </c>
    </row>
    <row r="137" spans="1:6" ht="23.25" customHeight="1">
      <c r="A137" s="259">
        <v>3465</v>
      </c>
      <c r="B137" s="260" t="s">
        <v>452</v>
      </c>
      <c r="C137" s="257"/>
      <c r="D137" s="256"/>
      <c r="E137" s="256"/>
      <c r="F137" s="255">
        <f>SUM(D137:E137)</f>
        <v>0</v>
      </c>
    </row>
    <row r="138" spans="1:6" ht="21.75" customHeight="1">
      <c r="A138" s="259">
        <v>3475</v>
      </c>
      <c r="B138" s="258" t="s">
        <v>438</v>
      </c>
      <c r="C138" s="257">
        <v>18</v>
      </c>
      <c r="D138" s="256">
        <v>0.3</v>
      </c>
      <c r="E138" s="256">
        <v>0.33</v>
      </c>
      <c r="F138" s="255">
        <f>SUM(D138:E138)</f>
        <v>0.63</v>
      </c>
    </row>
    <row r="139" spans="1:6" ht="12.75">
      <c r="A139" s="251" t="s">
        <v>437</v>
      </c>
      <c r="B139" s="249"/>
      <c r="C139" s="257"/>
      <c r="D139" s="256"/>
      <c r="E139" s="256"/>
      <c r="F139" s="255">
        <f>SUM(D139:E139)</f>
        <v>0</v>
      </c>
    </row>
    <row r="140" spans="1:6" s="248" customFormat="1" ht="12.75">
      <c r="A140" s="249">
        <v>3604</v>
      </c>
      <c r="B140" s="249" t="s">
        <v>435</v>
      </c>
      <c r="C140" s="257"/>
      <c r="D140" s="256"/>
      <c r="E140" s="256"/>
      <c r="F140" s="255">
        <f>SUM(D140:E140)</f>
        <v>0</v>
      </c>
    </row>
    <row r="141" spans="1:6" s="248" customFormat="1" ht="21.75" customHeight="1">
      <c r="A141" s="252" t="s">
        <v>690</v>
      </c>
      <c r="B141" s="252"/>
      <c r="C141" s="254">
        <f>SUM(C9:C140)</f>
        <v>23290</v>
      </c>
      <c r="D141" s="253">
        <f>SUM(D9:D140)</f>
        <v>487.78000000000003</v>
      </c>
      <c r="E141" s="253">
        <f>SUM(E9:E140)</f>
        <v>369.88999999999993</v>
      </c>
      <c r="F141" s="253">
        <f>SUM(F9:F140)</f>
        <v>857.6699999999998</v>
      </c>
    </row>
    <row r="142" spans="1:6" s="250" customFormat="1" ht="21.75" customHeight="1">
      <c r="A142" s="252" t="s">
        <v>689</v>
      </c>
      <c r="B142" s="252" t="s">
        <v>688</v>
      </c>
      <c r="C142" s="248"/>
      <c r="D142" s="248"/>
      <c r="E142" s="248"/>
      <c r="F142" s="247">
        <f aca="true" t="shared" si="4" ref="F142:F155">SUM(D142:E142)</f>
        <v>0</v>
      </c>
    </row>
    <row r="143" spans="1:6" s="250" customFormat="1" ht="15">
      <c r="A143" s="252" t="s">
        <v>166</v>
      </c>
      <c r="B143" s="252" t="s">
        <v>330</v>
      </c>
      <c r="C143" s="248"/>
      <c r="D143" s="248"/>
      <c r="E143" s="248"/>
      <c r="F143" s="247">
        <f t="shared" si="4"/>
        <v>0</v>
      </c>
    </row>
    <row r="144" spans="1:6" s="250" customFormat="1" ht="18.75" customHeight="1">
      <c r="A144" s="249">
        <v>4047</v>
      </c>
      <c r="B144" s="249" t="s">
        <v>624</v>
      </c>
      <c r="C144" s="248"/>
      <c r="D144" s="248"/>
      <c r="E144" s="248"/>
      <c r="F144" s="247">
        <f t="shared" si="4"/>
        <v>0</v>
      </c>
    </row>
    <row r="145" spans="1:6" s="250" customFormat="1" ht="18.75" customHeight="1">
      <c r="A145" s="249">
        <v>4055</v>
      </c>
      <c r="B145" s="249" t="s">
        <v>326</v>
      </c>
      <c r="C145" s="248"/>
      <c r="D145" s="248"/>
      <c r="E145" s="248"/>
      <c r="F145" s="247">
        <f t="shared" si="4"/>
        <v>0</v>
      </c>
    </row>
    <row r="146" spans="1:6" s="250" customFormat="1" ht="18.75" customHeight="1">
      <c r="A146" s="249">
        <v>4058</v>
      </c>
      <c r="B146" s="249" t="s">
        <v>623</v>
      </c>
      <c r="C146" s="248"/>
      <c r="D146" s="248"/>
      <c r="E146" s="248"/>
      <c r="F146" s="247">
        <f t="shared" si="4"/>
        <v>0</v>
      </c>
    </row>
    <row r="147" spans="1:6" s="250" customFormat="1" ht="18.75" customHeight="1">
      <c r="A147" s="249">
        <v>4059</v>
      </c>
      <c r="B147" s="249" t="s">
        <v>318</v>
      </c>
      <c r="C147" s="248"/>
      <c r="D147" s="248"/>
      <c r="E147" s="248"/>
      <c r="F147" s="247">
        <f t="shared" si="4"/>
        <v>0</v>
      </c>
    </row>
    <row r="148" spans="1:6" s="250" customFormat="1" ht="18.75" customHeight="1">
      <c r="A148" s="249">
        <v>4070</v>
      </c>
      <c r="B148" s="249" t="s">
        <v>539</v>
      </c>
      <c r="C148" s="248"/>
      <c r="D148" s="248"/>
      <c r="E148" s="248"/>
      <c r="F148" s="247">
        <f t="shared" si="4"/>
        <v>0</v>
      </c>
    </row>
    <row r="149" spans="1:6" s="250" customFormat="1" ht="18.75" customHeight="1">
      <c r="A149" s="249">
        <v>4075</v>
      </c>
      <c r="B149" s="249" t="s">
        <v>622</v>
      </c>
      <c r="C149" s="248"/>
      <c r="D149" s="248"/>
      <c r="E149" s="248"/>
      <c r="F149" s="247">
        <f t="shared" si="4"/>
        <v>0</v>
      </c>
    </row>
    <row r="150" spans="1:6" s="250" customFormat="1" ht="18.75" customHeight="1">
      <c r="A150" s="251" t="s">
        <v>162</v>
      </c>
      <c r="B150" s="251" t="s">
        <v>621</v>
      </c>
      <c r="C150" s="248"/>
      <c r="D150" s="248"/>
      <c r="E150" s="248"/>
      <c r="F150" s="247">
        <f t="shared" si="4"/>
        <v>0</v>
      </c>
    </row>
    <row r="151" spans="1:6" s="250" customFormat="1" ht="18.75" customHeight="1">
      <c r="A151" s="249">
        <v>4202</v>
      </c>
      <c r="B151" s="249" t="s">
        <v>620</v>
      </c>
      <c r="C151" s="248"/>
      <c r="D151" s="248"/>
      <c r="E151" s="248"/>
      <c r="F151" s="247">
        <f t="shared" si="4"/>
        <v>0</v>
      </c>
    </row>
    <row r="152" spans="1:6" s="250" customFormat="1" ht="18.75" customHeight="1">
      <c r="A152" s="249">
        <v>4210</v>
      </c>
      <c r="B152" s="249" t="s">
        <v>619</v>
      </c>
      <c r="C152" s="248"/>
      <c r="D152" s="248"/>
      <c r="E152" s="248"/>
      <c r="F152" s="247">
        <f t="shared" si="4"/>
        <v>0</v>
      </c>
    </row>
    <row r="153" spans="1:6" s="250" customFormat="1" ht="18.75" customHeight="1">
      <c r="A153" s="249">
        <v>4211</v>
      </c>
      <c r="B153" s="249" t="s">
        <v>618</v>
      </c>
      <c r="C153" s="248"/>
      <c r="D153" s="248"/>
      <c r="E153" s="248"/>
      <c r="F153" s="247">
        <f t="shared" si="4"/>
        <v>0</v>
      </c>
    </row>
    <row r="154" spans="1:6" s="250" customFormat="1" ht="18.75" customHeight="1">
      <c r="A154" s="249">
        <v>4215</v>
      </c>
      <c r="B154" s="249" t="s">
        <v>617</v>
      </c>
      <c r="C154" s="248"/>
      <c r="D154" s="248"/>
      <c r="E154" s="248"/>
      <c r="F154" s="247">
        <f t="shared" si="4"/>
        <v>0</v>
      </c>
    </row>
    <row r="155" spans="1:6" s="250" customFormat="1" ht="18.75" customHeight="1">
      <c r="A155" s="249">
        <v>4216</v>
      </c>
      <c r="B155" s="249" t="s">
        <v>616</v>
      </c>
      <c r="C155" s="248"/>
      <c r="D155" s="248"/>
      <c r="E155" s="248"/>
      <c r="F155" s="247">
        <f t="shared" si="4"/>
        <v>0</v>
      </c>
    </row>
    <row r="156" spans="1:6" s="250" customFormat="1" ht="18.75" customHeight="1">
      <c r="A156" s="249">
        <v>4217</v>
      </c>
      <c r="B156" s="249" t="s">
        <v>615</v>
      </c>
      <c r="C156" s="248"/>
      <c r="D156" s="248"/>
      <c r="E156" s="248"/>
      <c r="F156" s="247"/>
    </row>
    <row r="157" spans="1:6" s="250" customFormat="1" ht="18.75" customHeight="1">
      <c r="A157" s="249">
        <v>4220</v>
      </c>
      <c r="B157" s="249" t="s">
        <v>614</v>
      </c>
      <c r="C157" s="248"/>
      <c r="D157" s="248"/>
      <c r="E157" s="248"/>
      <c r="F157" s="247">
        <f aca="true" t="shared" si="5" ref="F157:F188">SUM(D157:E157)</f>
        <v>0</v>
      </c>
    </row>
    <row r="158" spans="1:6" s="250" customFormat="1" ht="18.75" customHeight="1">
      <c r="A158" s="249">
        <v>4221</v>
      </c>
      <c r="B158" s="249" t="s">
        <v>613</v>
      </c>
      <c r="C158" s="248"/>
      <c r="D158" s="248"/>
      <c r="E158" s="248"/>
      <c r="F158" s="247">
        <f t="shared" si="5"/>
        <v>0</v>
      </c>
    </row>
    <row r="159" spans="1:6" s="250" customFormat="1" ht="18.75" customHeight="1">
      <c r="A159" s="249">
        <v>4225</v>
      </c>
      <c r="B159" s="249" t="s">
        <v>612</v>
      </c>
      <c r="C159" s="248"/>
      <c r="D159" s="248"/>
      <c r="E159" s="248"/>
      <c r="F159" s="247">
        <f t="shared" si="5"/>
        <v>0</v>
      </c>
    </row>
    <row r="160" spans="1:6" s="250" customFormat="1" ht="18.75" customHeight="1">
      <c r="A160" s="249">
        <v>4235</v>
      </c>
      <c r="B160" s="249" t="s">
        <v>611</v>
      </c>
      <c r="C160" s="248"/>
      <c r="D160" s="248"/>
      <c r="E160" s="248"/>
      <c r="F160" s="247">
        <f t="shared" si="5"/>
        <v>0</v>
      </c>
    </row>
    <row r="161" spans="1:6" s="250" customFormat="1" ht="18.75" customHeight="1">
      <c r="A161" s="249">
        <v>4236</v>
      </c>
      <c r="B161" s="249" t="s">
        <v>610</v>
      </c>
      <c r="C161" s="248"/>
      <c r="D161" s="248"/>
      <c r="E161" s="248"/>
      <c r="F161" s="247">
        <f t="shared" si="5"/>
        <v>0</v>
      </c>
    </row>
    <row r="162" spans="1:6" s="250" customFormat="1" ht="18.75" customHeight="1">
      <c r="A162" s="249">
        <v>4250</v>
      </c>
      <c r="B162" s="249" t="s">
        <v>499</v>
      </c>
      <c r="C162" s="248"/>
      <c r="D162" s="248"/>
      <c r="E162" s="248"/>
      <c r="F162" s="247">
        <f t="shared" si="5"/>
        <v>0</v>
      </c>
    </row>
    <row r="163" spans="1:6" s="250" customFormat="1" ht="18.75" customHeight="1">
      <c r="A163" s="251" t="s">
        <v>158</v>
      </c>
      <c r="B163" s="251" t="s">
        <v>609</v>
      </c>
      <c r="C163" s="248"/>
      <c r="D163" s="248"/>
      <c r="E163" s="248"/>
      <c r="F163" s="247">
        <f t="shared" si="5"/>
        <v>0</v>
      </c>
    </row>
    <row r="164" spans="1:6" s="250" customFormat="1" ht="18.75" customHeight="1">
      <c r="A164" s="249">
        <v>4401</v>
      </c>
      <c r="B164" s="249" t="s">
        <v>268</v>
      </c>
      <c r="C164" s="248"/>
      <c r="D164" s="248"/>
      <c r="E164" s="248"/>
      <c r="F164" s="247">
        <f t="shared" si="5"/>
        <v>0</v>
      </c>
    </row>
    <row r="165" spans="1:6" s="250" customFormat="1" ht="18.75" customHeight="1">
      <c r="A165" s="249">
        <v>4402</v>
      </c>
      <c r="B165" s="249" t="s">
        <v>608</v>
      </c>
      <c r="C165" s="248"/>
      <c r="D165" s="248"/>
      <c r="E165" s="248"/>
      <c r="F165" s="247">
        <f t="shared" si="5"/>
        <v>0</v>
      </c>
    </row>
    <row r="166" spans="1:6" s="250" customFormat="1" ht="18.75" customHeight="1">
      <c r="A166" s="249">
        <v>4403</v>
      </c>
      <c r="B166" s="249" t="s">
        <v>495</v>
      </c>
      <c r="C166" s="248"/>
      <c r="D166" s="248"/>
      <c r="E166" s="248"/>
      <c r="F166" s="247">
        <f t="shared" si="5"/>
        <v>0</v>
      </c>
    </row>
    <row r="167" spans="1:6" s="250" customFormat="1" ht="18.75" customHeight="1">
      <c r="A167" s="249">
        <v>4404</v>
      </c>
      <c r="B167" s="249" t="s">
        <v>494</v>
      </c>
      <c r="C167" s="248"/>
      <c r="D167" s="248"/>
      <c r="E167" s="248"/>
      <c r="F167" s="247">
        <f t="shared" si="5"/>
        <v>0</v>
      </c>
    </row>
    <row r="168" spans="1:6" s="250" customFormat="1" ht="18.75" customHeight="1">
      <c r="A168" s="249">
        <v>4405</v>
      </c>
      <c r="B168" s="249" t="s">
        <v>261</v>
      </c>
      <c r="C168" s="248"/>
      <c r="D168" s="248"/>
      <c r="E168" s="248"/>
      <c r="F168" s="247">
        <f t="shared" si="5"/>
        <v>0</v>
      </c>
    </row>
    <row r="169" spans="1:6" s="250" customFormat="1" ht="18.75" customHeight="1">
      <c r="A169" s="249">
        <v>4406</v>
      </c>
      <c r="B169" s="249" t="s">
        <v>607</v>
      </c>
      <c r="C169" s="248"/>
      <c r="D169" s="248"/>
      <c r="E169" s="248"/>
      <c r="F169" s="247">
        <f t="shared" si="5"/>
        <v>0</v>
      </c>
    </row>
    <row r="170" spans="1:6" s="250" customFormat="1" ht="18.75" customHeight="1">
      <c r="A170" s="249">
        <v>4407</v>
      </c>
      <c r="B170" s="249" t="s">
        <v>256</v>
      </c>
      <c r="C170" s="248"/>
      <c r="D170" s="248"/>
      <c r="E170" s="248"/>
      <c r="F170" s="247">
        <f t="shared" si="5"/>
        <v>0</v>
      </c>
    </row>
    <row r="171" spans="1:6" s="250" customFormat="1" ht="18.75" customHeight="1">
      <c r="A171" s="249">
        <v>4408</v>
      </c>
      <c r="B171" s="249" t="s">
        <v>606</v>
      </c>
      <c r="C171" s="248"/>
      <c r="D171" s="248"/>
      <c r="E171" s="248"/>
      <c r="F171" s="247">
        <f t="shared" si="5"/>
        <v>0</v>
      </c>
    </row>
    <row r="172" spans="1:6" s="250" customFormat="1" ht="18.75" customHeight="1">
      <c r="A172" s="249">
        <v>4415</v>
      </c>
      <c r="B172" s="249" t="s">
        <v>490</v>
      </c>
      <c r="C172" s="248"/>
      <c r="D172" s="248"/>
      <c r="E172" s="248"/>
      <c r="F172" s="247">
        <f t="shared" si="5"/>
        <v>0</v>
      </c>
    </row>
    <row r="173" spans="1:6" s="250" customFormat="1" ht="18.75" customHeight="1">
      <c r="A173" s="249">
        <v>4416</v>
      </c>
      <c r="B173" s="249" t="s">
        <v>605</v>
      </c>
      <c r="C173" s="248"/>
      <c r="D173" s="248"/>
      <c r="E173" s="248"/>
      <c r="F173" s="247">
        <f t="shared" si="5"/>
        <v>0</v>
      </c>
    </row>
    <row r="174" spans="1:6" s="250" customFormat="1" ht="18.75" customHeight="1">
      <c r="A174" s="249">
        <v>4425</v>
      </c>
      <c r="B174" s="249" t="s">
        <v>250</v>
      </c>
      <c r="C174" s="248"/>
      <c r="D174" s="248"/>
      <c r="E174" s="248"/>
      <c r="F174" s="247">
        <f t="shared" si="5"/>
        <v>0</v>
      </c>
    </row>
    <row r="175" spans="1:6" s="250" customFormat="1" ht="18.75" customHeight="1">
      <c r="A175" s="249">
        <v>4435</v>
      </c>
      <c r="B175" s="249" t="s">
        <v>248</v>
      </c>
      <c r="C175" s="248"/>
      <c r="D175" s="248"/>
      <c r="E175" s="248"/>
      <c r="F175" s="247">
        <f t="shared" si="5"/>
        <v>0</v>
      </c>
    </row>
    <row r="176" spans="1:6" s="250" customFormat="1" ht="18.75" customHeight="1">
      <c r="A176" s="249">
        <v>4515</v>
      </c>
      <c r="B176" s="249" t="s">
        <v>478</v>
      </c>
      <c r="C176" s="248"/>
      <c r="D176" s="248"/>
      <c r="E176" s="248"/>
      <c r="F176" s="247">
        <f t="shared" si="5"/>
        <v>0</v>
      </c>
    </row>
    <row r="177" spans="1:6" s="250" customFormat="1" ht="18.75" customHeight="1">
      <c r="A177" s="249">
        <v>4551</v>
      </c>
      <c r="B177" s="249" t="s">
        <v>604</v>
      </c>
      <c r="C177" s="248"/>
      <c r="D177" s="248"/>
      <c r="E177" s="248"/>
      <c r="F177" s="247">
        <f t="shared" si="5"/>
        <v>0</v>
      </c>
    </row>
    <row r="178" spans="1:6" s="250" customFormat="1" ht="18.75" customHeight="1">
      <c r="A178" s="249">
        <v>4552</v>
      </c>
      <c r="B178" s="249" t="s">
        <v>476</v>
      </c>
      <c r="C178" s="248"/>
      <c r="D178" s="248"/>
      <c r="E178" s="248"/>
      <c r="F178" s="247">
        <f t="shared" si="5"/>
        <v>0</v>
      </c>
    </row>
    <row r="179" spans="1:6" s="250" customFormat="1" ht="18.75" customHeight="1">
      <c r="A179" s="249">
        <v>4575</v>
      </c>
      <c r="B179" s="249" t="s">
        <v>238</v>
      </c>
      <c r="C179" s="248"/>
      <c r="D179" s="248"/>
      <c r="E179" s="248"/>
      <c r="F179" s="247">
        <f t="shared" si="5"/>
        <v>0</v>
      </c>
    </row>
    <row r="180" spans="1:6" s="250" customFormat="1" ht="18.75" customHeight="1">
      <c r="A180" s="249">
        <v>4700</v>
      </c>
      <c r="B180" s="249" t="s">
        <v>475</v>
      </c>
      <c r="C180" s="248"/>
      <c r="D180" s="248"/>
      <c r="E180" s="248"/>
      <c r="F180" s="247">
        <f t="shared" si="5"/>
        <v>0</v>
      </c>
    </row>
    <row r="181" spans="1:6" s="250" customFormat="1" ht="18.75" customHeight="1">
      <c r="A181" s="249">
        <v>4701</v>
      </c>
      <c r="B181" s="249" t="s">
        <v>474</v>
      </c>
      <c r="C181" s="248"/>
      <c r="D181" s="248"/>
      <c r="E181" s="248"/>
      <c r="F181" s="247">
        <f t="shared" si="5"/>
        <v>0</v>
      </c>
    </row>
    <row r="182" spans="1:6" s="250" customFormat="1" ht="18.75" customHeight="1">
      <c r="A182" s="249">
        <v>4702</v>
      </c>
      <c r="B182" s="249" t="s">
        <v>602</v>
      </c>
      <c r="C182" s="248"/>
      <c r="D182" s="248"/>
      <c r="E182" s="248"/>
      <c r="F182" s="247">
        <f t="shared" si="5"/>
        <v>0</v>
      </c>
    </row>
    <row r="183" spans="1:6" s="250" customFormat="1" ht="18.75" customHeight="1">
      <c r="A183" s="249">
        <v>4705</v>
      </c>
      <c r="B183" s="249" t="s">
        <v>226</v>
      </c>
      <c r="C183" s="248"/>
      <c r="D183" s="248"/>
      <c r="E183" s="248"/>
      <c r="F183" s="247">
        <f t="shared" si="5"/>
        <v>0</v>
      </c>
    </row>
    <row r="184" spans="1:6" s="250" customFormat="1" ht="18.75" customHeight="1">
      <c r="A184" s="249">
        <v>4711</v>
      </c>
      <c r="B184" s="249" t="s">
        <v>472</v>
      </c>
      <c r="C184" s="248"/>
      <c r="D184" s="248"/>
      <c r="E184" s="248"/>
      <c r="F184" s="247">
        <f t="shared" si="5"/>
        <v>0</v>
      </c>
    </row>
    <row r="185" spans="1:6" s="250" customFormat="1" ht="18.75" customHeight="1">
      <c r="A185" s="249">
        <v>4801</v>
      </c>
      <c r="B185" s="249" t="s">
        <v>601</v>
      </c>
      <c r="C185" s="248"/>
      <c r="D185" s="248"/>
      <c r="E185" s="248"/>
      <c r="F185" s="247">
        <f t="shared" si="5"/>
        <v>0</v>
      </c>
    </row>
    <row r="186" spans="1:6" s="250" customFormat="1" ht="18.75" customHeight="1">
      <c r="A186" s="249">
        <v>4810</v>
      </c>
      <c r="B186" s="249" t="s">
        <v>600</v>
      </c>
      <c r="C186" s="248"/>
      <c r="D186" s="248"/>
      <c r="E186" s="248"/>
      <c r="F186" s="247">
        <f t="shared" si="5"/>
        <v>0</v>
      </c>
    </row>
    <row r="187" spans="1:6" s="250" customFormat="1" ht="18.75" customHeight="1">
      <c r="A187" s="249">
        <v>4851</v>
      </c>
      <c r="B187" s="249" t="s">
        <v>468</v>
      </c>
      <c r="C187" s="248"/>
      <c r="D187" s="248"/>
      <c r="E187" s="248"/>
      <c r="F187" s="247">
        <f t="shared" si="5"/>
        <v>0</v>
      </c>
    </row>
    <row r="188" spans="1:6" s="250" customFormat="1" ht="18.75" customHeight="1">
      <c r="A188" s="249">
        <v>4852</v>
      </c>
      <c r="B188" s="249" t="s">
        <v>213</v>
      </c>
      <c r="C188" s="248"/>
      <c r="D188" s="248"/>
      <c r="E188" s="248"/>
      <c r="F188" s="247">
        <f t="shared" si="5"/>
        <v>0</v>
      </c>
    </row>
    <row r="189" spans="1:6" s="250" customFormat="1" ht="18.75" customHeight="1">
      <c r="A189" s="249">
        <v>4853</v>
      </c>
      <c r="B189" s="249" t="s">
        <v>599</v>
      </c>
      <c r="C189" s="248"/>
      <c r="D189" s="248"/>
      <c r="E189" s="248"/>
      <c r="F189" s="247">
        <f aca="true" t="shared" si="6" ref="F189:F214">SUM(D189:E189)</f>
        <v>0</v>
      </c>
    </row>
    <row r="190" spans="1:6" s="250" customFormat="1" ht="18.75" customHeight="1">
      <c r="A190" s="249">
        <v>4854</v>
      </c>
      <c r="B190" s="249" t="s">
        <v>598</v>
      </c>
      <c r="C190" s="248"/>
      <c r="D190" s="248"/>
      <c r="E190" s="248"/>
      <c r="F190" s="247">
        <f t="shared" si="6"/>
        <v>0</v>
      </c>
    </row>
    <row r="191" spans="1:6" s="250" customFormat="1" ht="18.75" customHeight="1">
      <c r="A191" s="249">
        <v>4855</v>
      </c>
      <c r="B191" s="249" t="s">
        <v>597</v>
      </c>
      <c r="C191" s="248"/>
      <c r="D191" s="248"/>
      <c r="E191" s="248"/>
      <c r="F191" s="247">
        <f t="shared" si="6"/>
        <v>0</v>
      </c>
    </row>
    <row r="192" spans="1:6" s="250" customFormat="1" ht="18.75" customHeight="1">
      <c r="A192" s="249">
        <v>4856</v>
      </c>
      <c r="B192" s="249" t="s">
        <v>596</v>
      </c>
      <c r="C192" s="248"/>
      <c r="D192" s="248"/>
      <c r="E192" s="248"/>
      <c r="F192" s="247">
        <f t="shared" si="6"/>
        <v>0</v>
      </c>
    </row>
    <row r="193" spans="1:6" s="250" customFormat="1" ht="18.75" customHeight="1">
      <c r="A193" s="249">
        <v>4857</v>
      </c>
      <c r="B193" s="249" t="s">
        <v>595</v>
      </c>
      <c r="C193" s="248"/>
      <c r="D193" s="248"/>
      <c r="E193" s="248"/>
      <c r="F193" s="247">
        <f t="shared" si="6"/>
        <v>0</v>
      </c>
    </row>
    <row r="194" spans="1:6" s="250" customFormat="1" ht="18.75" customHeight="1">
      <c r="A194" s="249">
        <v>4858</v>
      </c>
      <c r="B194" s="249" t="s">
        <v>594</v>
      </c>
      <c r="C194" s="248"/>
      <c r="D194" s="248"/>
      <c r="E194" s="248"/>
      <c r="F194" s="247">
        <f t="shared" si="6"/>
        <v>0</v>
      </c>
    </row>
    <row r="195" spans="1:6" s="250" customFormat="1" ht="18.75" customHeight="1">
      <c r="A195" s="249">
        <v>4859</v>
      </c>
      <c r="B195" s="249" t="s">
        <v>593</v>
      </c>
      <c r="C195" s="248"/>
      <c r="D195" s="248"/>
      <c r="E195" s="248"/>
      <c r="F195" s="247">
        <f t="shared" si="6"/>
        <v>0</v>
      </c>
    </row>
    <row r="196" spans="1:6" s="250" customFormat="1" ht="18.75" customHeight="1">
      <c r="A196" s="249">
        <v>4860</v>
      </c>
      <c r="B196" s="249" t="s">
        <v>592</v>
      </c>
      <c r="C196" s="248">
        <v>0</v>
      </c>
      <c r="D196" s="248">
        <v>0</v>
      </c>
      <c r="E196" s="248">
        <v>0</v>
      </c>
      <c r="F196" s="247">
        <f t="shared" si="6"/>
        <v>0</v>
      </c>
    </row>
    <row r="197" spans="1:6" s="250" customFormat="1" ht="18.75" customHeight="1">
      <c r="A197" s="249">
        <v>4875</v>
      </c>
      <c r="B197" s="249" t="s">
        <v>208</v>
      </c>
      <c r="C197" s="248"/>
      <c r="D197" s="248"/>
      <c r="E197" s="248"/>
      <c r="F197" s="247">
        <f t="shared" si="6"/>
        <v>0</v>
      </c>
    </row>
    <row r="198" spans="1:6" s="250" customFormat="1" ht="18.75" customHeight="1">
      <c r="A198" s="249">
        <v>4885</v>
      </c>
      <c r="B198" s="249" t="s">
        <v>591</v>
      </c>
      <c r="C198" s="248"/>
      <c r="D198" s="248"/>
      <c r="E198" s="248"/>
      <c r="F198" s="247">
        <f t="shared" si="6"/>
        <v>0</v>
      </c>
    </row>
    <row r="199" spans="1:6" s="250" customFormat="1" ht="18.75" customHeight="1">
      <c r="A199" s="249">
        <v>5051</v>
      </c>
      <c r="B199" s="249" t="s">
        <v>464</v>
      </c>
      <c r="C199" s="248"/>
      <c r="D199" s="248"/>
      <c r="E199" s="248"/>
      <c r="F199" s="247">
        <f t="shared" si="6"/>
        <v>0</v>
      </c>
    </row>
    <row r="200" spans="1:6" s="250" customFormat="1" ht="18.75" customHeight="1">
      <c r="A200" s="249">
        <v>5052</v>
      </c>
      <c r="B200" s="249" t="s">
        <v>463</v>
      </c>
      <c r="C200" s="248"/>
      <c r="D200" s="248"/>
      <c r="E200" s="248"/>
      <c r="F200" s="247">
        <f t="shared" si="6"/>
        <v>0</v>
      </c>
    </row>
    <row r="201" spans="1:6" s="250" customFormat="1" ht="18.75" customHeight="1">
      <c r="A201" s="249">
        <v>5053</v>
      </c>
      <c r="B201" s="249" t="s">
        <v>462</v>
      </c>
      <c r="C201" s="248"/>
      <c r="D201" s="248"/>
      <c r="E201" s="248"/>
      <c r="F201" s="247">
        <f t="shared" si="6"/>
        <v>0</v>
      </c>
    </row>
    <row r="202" spans="1:6" s="250" customFormat="1" ht="18.75" customHeight="1">
      <c r="A202" s="249">
        <v>5054</v>
      </c>
      <c r="B202" s="249" t="s">
        <v>461</v>
      </c>
      <c r="C202" s="248"/>
      <c r="D202" s="248"/>
      <c r="E202" s="248"/>
      <c r="F202" s="247">
        <f t="shared" si="6"/>
        <v>0</v>
      </c>
    </row>
    <row r="203" spans="1:6" s="250" customFormat="1" ht="18.75" customHeight="1">
      <c r="A203" s="249">
        <v>5055</v>
      </c>
      <c r="B203" s="249" t="s">
        <v>460</v>
      </c>
      <c r="C203" s="248"/>
      <c r="D203" s="248"/>
      <c r="E203" s="248"/>
      <c r="F203" s="247">
        <f t="shared" si="6"/>
        <v>0</v>
      </c>
    </row>
    <row r="204" spans="1:6" s="250" customFormat="1" ht="18.75" customHeight="1">
      <c r="A204" s="249">
        <v>5056</v>
      </c>
      <c r="B204" s="249" t="s">
        <v>201</v>
      </c>
      <c r="C204" s="248"/>
      <c r="D204" s="248"/>
      <c r="E204" s="248"/>
      <c r="F204" s="247">
        <f t="shared" si="6"/>
        <v>0</v>
      </c>
    </row>
    <row r="205" spans="1:6" s="250" customFormat="1" ht="18.75" customHeight="1">
      <c r="A205" s="249">
        <v>5075</v>
      </c>
      <c r="B205" s="249" t="s">
        <v>459</v>
      </c>
      <c r="C205" s="248"/>
      <c r="D205" s="248"/>
      <c r="E205" s="248"/>
      <c r="F205" s="247">
        <f t="shared" si="6"/>
        <v>0</v>
      </c>
    </row>
    <row r="206" spans="1:6" s="250" customFormat="1" ht="18.75" customHeight="1">
      <c r="A206" s="249">
        <v>5425</v>
      </c>
      <c r="B206" s="249" t="s">
        <v>590</v>
      </c>
      <c r="C206" s="248"/>
      <c r="D206" s="248"/>
      <c r="E206" s="248"/>
      <c r="F206" s="247">
        <f t="shared" si="6"/>
        <v>0</v>
      </c>
    </row>
    <row r="207" spans="1:6" s="250" customFormat="1" ht="18.75" customHeight="1">
      <c r="A207" s="249">
        <v>5452</v>
      </c>
      <c r="B207" s="249" t="s">
        <v>198</v>
      </c>
      <c r="C207" s="248"/>
      <c r="D207" s="248"/>
      <c r="E207" s="248"/>
      <c r="F207" s="247">
        <f t="shared" si="6"/>
        <v>0</v>
      </c>
    </row>
    <row r="208" spans="1:6" s="250" customFormat="1" ht="18.75" customHeight="1">
      <c r="A208" s="249">
        <v>5453</v>
      </c>
      <c r="B208" s="249" t="s">
        <v>589</v>
      </c>
      <c r="C208" s="248"/>
      <c r="D208" s="248"/>
      <c r="E208" s="248"/>
      <c r="F208" s="247">
        <f t="shared" si="6"/>
        <v>0</v>
      </c>
    </row>
    <row r="209" spans="1:6" s="250" customFormat="1" ht="18.75" customHeight="1">
      <c r="A209" s="249">
        <v>5455</v>
      </c>
      <c r="B209" s="249" t="s">
        <v>588</v>
      </c>
      <c r="C209" s="248"/>
      <c r="D209" s="248"/>
      <c r="E209" s="248"/>
      <c r="F209" s="247">
        <f t="shared" si="6"/>
        <v>0</v>
      </c>
    </row>
    <row r="210" spans="1:6" s="250" customFormat="1" ht="18.75" customHeight="1">
      <c r="A210" s="249">
        <v>5465</v>
      </c>
      <c r="B210" s="249" t="s">
        <v>452</v>
      </c>
      <c r="C210" s="248"/>
      <c r="D210" s="248"/>
      <c r="E210" s="248"/>
      <c r="F210" s="247">
        <f t="shared" si="6"/>
        <v>0</v>
      </c>
    </row>
    <row r="211" spans="1:6" s="250" customFormat="1" ht="12.75">
      <c r="A211" s="249">
        <v>5466</v>
      </c>
      <c r="B211" s="249" t="s">
        <v>587</v>
      </c>
      <c r="C211" s="248"/>
      <c r="D211" s="248"/>
      <c r="E211" s="248"/>
      <c r="F211" s="247">
        <f t="shared" si="6"/>
        <v>0</v>
      </c>
    </row>
    <row r="212" spans="1:6" s="250" customFormat="1" ht="18.75" customHeight="1">
      <c r="A212" s="249">
        <v>5475</v>
      </c>
      <c r="B212" s="249" t="s">
        <v>586</v>
      </c>
      <c r="C212" s="248"/>
      <c r="D212" s="248"/>
      <c r="E212" s="248"/>
      <c r="F212" s="247">
        <f t="shared" si="6"/>
        <v>0</v>
      </c>
    </row>
    <row r="213" spans="1:6" s="250" customFormat="1" ht="12.75">
      <c r="A213" s="251" t="s">
        <v>687</v>
      </c>
      <c r="B213" s="251"/>
      <c r="C213" s="248"/>
      <c r="D213" s="248"/>
      <c r="E213" s="248"/>
      <c r="F213" s="247">
        <f t="shared" si="6"/>
        <v>0</v>
      </c>
    </row>
    <row r="214" spans="1:6" s="250" customFormat="1" ht="12.75">
      <c r="A214" s="251" t="s">
        <v>686</v>
      </c>
      <c r="B214" s="251"/>
      <c r="C214" s="248">
        <f>SUM(C141,C213)</f>
        <v>23290</v>
      </c>
      <c r="D214" s="248">
        <f>SUM(D141,D213)</f>
        <v>487.78000000000003</v>
      </c>
      <c r="E214" s="248">
        <f>SUM(E141,E213)</f>
        <v>369.88999999999993</v>
      </c>
      <c r="F214" s="247">
        <f t="shared" si="6"/>
        <v>857.67</v>
      </c>
    </row>
    <row r="215" spans="1:6" ht="12.75">
      <c r="A215" s="249"/>
      <c r="B215" s="249"/>
      <c r="C215" s="248"/>
      <c r="D215" s="248"/>
      <c r="E215" s="248"/>
      <c r="F215" s="247"/>
    </row>
  </sheetData>
  <sheetProtection/>
  <mergeCells count="3">
    <mergeCell ref="C2:E2"/>
    <mergeCell ref="C3:C4"/>
    <mergeCell ref="D3:F3"/>
  </mergeCells>
  <printOptions horizontalCentered="1"/>
  <pageMargins left="0" right="0" top="0.433070866141732" bottom="0.748031496062992" header="0.31496062992126" footer="0.31496062992126"/>
  <pageSetup firstPageNumber="24" useFirstPageNumber="1" orientation="landscape"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F215"/>
  <sheetViews>
    <sheetView zoomScalePageLayoutView="0" workbookViewId="0" topLeftCell="A1">
      <selection activeCell="D9" sqref="D9"/>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1661</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31.5" customHeight="1">
      <c r="A9" s="249">
        <v>2011</v>
      </c>
      <c r="B9" s="249" t="s">
        <v>581</v>
      </c>
      <c r="C9" s="267">
        <v>153</v>
      </c>
      <c r="D9" s="255">
        <v>2.8</v>
      </c>
      <c r="E9" s="255">
        <v>2.27</v>
      </c>
      <c r="F9" s="255">
        <f aca="true" t="shared" si="0" ref="F9:F40">SUM(D9:E9)</f>
        <v>5.07</v>
      </c>
    </row>
    <row r="10" spans="1:6" ht="22.5" customHeight="1">
      <c r="A10" s="249">
        <v>2012</v>
      </c>
      <c r="B10" s="249" t="s">
        <v>580</v>
      </c>
      <c r="C10" s="267">
        <v>84</v>
      </c>
      <c r="D10" s="255">
        <v>1.38</v>
      </c>
      <c r="E10" s="255">
        <f>0.77+0.13</f>
        <v>0.9</v>
      </c>
      <c r="F10" s="255">
        <f t="shared" si="0"/>
        <v>2.28</v>
      </c>
    </row>
    <row r="11" spans="1:6" ht="22.5" customHeight="1">
      <c r="A11" s="249">
        <v>2013</v>
      </c>
      <c r="B11" s="249" t="s">
        <v>579</v>
      </c>
      <c r="C11" s="267">
        <v>161</v>
      </c>
      <c r="D11" s="255">
        <v>2.41</v>
      </c>
      <c r="E11" s="255">
        <v>2</v>
      </c>
      <c r="F11" s="255">
        <f t="shared" si="0"/>
        <v>4.41</v>
      </c>
    </row>
    <row r="12" spans="1:6" ht="22.5" customHeight="1">
      <c r="A12" s="249">
        <v>2014</v>
      </c>
      <c r="B12" s="249" t="s">
        <v>315</v>
      </c>
      <c r="C12" s="267">
        <v>200</v>
      </c>
      <c r="D12" s="255">
        <v>2.68</v>
      </c>
      <c r="E12" s="255">
        <v>2.59</v>
      </c>
      <c r="F12" s="255">
        <f t="shared" si="0"/>
        <v>5.27</v>
      </c>
    </row>
    <row r="13" spans="1:6" ht="22.5" customHeight="1">
      <c r="A13" s="249">
        <v>2015</v>
      </c>
      <c r="B13" s="249" t="s">
        <v>314</v>
      </c>
      <c r="C13" s="267">
        <v>45</v>
      </c>
      <c r="D13" s="255">
        <v>0.81</v>
      </c>
      <c r="E13" s="255">
        <v>0.64</v>
      </c>
      <c r="F13" s="255">
        <f t="shared" si="0"/>
        <v>1.4500000000000002</v>
      </c>
    </row>
    <row r="14" spans="1:6" ht="22.5" customHeight="1">
      <c r="A14" s="249" t="s">
        <v>578</v>
      </c>
      <c r="B14" s="249" t="s">
        <v>577</v>
      </c>
      <c r="C14" s="267"/>
      <c r="D14" s="255"/>
      <c r="E14" s="255"/>
      <c r="F14" s="255">
        <f t="shared" si="0"/>
        <v>0</v>
      </c>
    </row>
    <row r="15" spans="1:6" ht="22.5" customHeight="1">
      <c r="A15" s="249">
        <v>2020</v>
      </c>
      <c r="B15" s="260" t="s">
        <v>576</v>
      </c>
      <c r="C15" s="267">
        <v>21</v>
      </c>
      <c r="D15" s="255">
        <v>0.44</v>
      </c>
      <c r="E15" s="255">
        <v>0.29</v>
      </c>
      <c r="F15" s="255">
        <f t="shared" si="0"/>
        <v>0.73</v>
      </c>
    </row>
    <row r="16" spans="1:6" ht="22.5" customHeight="1">
      <c r="A16" s="249">
        <v>2029</v>
      </c>
      <c r="B16" s="249" t="s">
        <v>575</v>
      </c>
      <c r="C16" s="267">
        <v>258</v>
      </c>
      <c r="D16" s="255">
        <v>3.18</v>
      </c>
      <c r="E16" s="255">
        <v>4.76</v>
      </c>
      <c r="F16" s="255">
        <f t="shared" si="0"/>
        <v>7.9399999999999995</v>
      </c>
    </row>
    <row r="17" spans="1:6" ht="22.5" customHeight="1">
      <c r="A17" s="249">
        <v>2030</v>
      </c>
      <c r="B17" s="249" t="s">
        <v>574</v>
      </c>
      <c r="C17" s="267"/>
      <c r="D17" s="255"/>
      <c r="E17" s="255"/>
      <c r="F17" s="255">
        <f t="shared" si="0"/>
        <v>0</v>
      </c>
    </row>
    <row r="18" spans="1:6" ht="22.5" customHeight="1">
      <c r="A18" s="249">
        <v>2035</v>
      </c>
      <c r="B18" s="260" t="s">
        <v>573</v>
      </c>
      <c r="C18" s="267"/>
      <c r="D18" s="255"/>
      <c r="E18" s="255"/>
      <c r="F18" s="255">
        <f t="shared" si="0"/>
        <v>0</v>
      </c>
    </row>
    <row r="19" spans="1:6" ht="22.5" customHeight="1">
      <c r="A19" s="249">
        <v>2039</v>
      </c>
      <c r="B19" s="249" t="s">
        <v>572</v>
      </c>
      <c r="C19" s="267">
        <v>120</v>
      </c>
      <c r="D19" s="255">
        <v>1.78</v>
      </c>
      <c r="E19" s="255">
        <v>1.46</v>
      </c>
      <c r="F19" s="255">
        <f t="shared" si="0"/>
        <v>3.24</v>
      </c>
    </row>
    <row r="20" spans="1:6" ht="21.75" customHeight="1">
      <c r="A20" s="249">
        <v>2040</v>
      </c>
      <c r="B20" s="249" t="s">
        <v>571</v>
      </c>
      <c r="C20" s="267">
        <v>90</v>
      </c>
      <c r="D20" s="255">
        <v>1.45</v>
      </c>
      <c r="E20" s="255">
        <v>1.12</v>
      </c>
      <c r="F20" s="255">
        <f t="shared" si="0"/>
        <v>2.5700000000000003</v>
      </c>
    </row>
    <row r="21" spans="1:6" ht="21.75" customHeight="1">
      <c r="A21" s="249">
        <v>2041</v>
      </c>
      <c r="B21" s="249" t="s">
        <v>570</v>
      </c>
      <c r="C21" s="267">
        <v>37</v>
      </c>
      <c r="D21" s="255">
        <v>0.77</v>
      </c>
      <c r="E21" s="255">
        <v>0.45</v>
      </c>
      <c r="F21" s="255">
        <f t="shared" si="0"/>
        <v>1.22</v>
      </c>
    </row>
    <row r="22" spans="1:6" ht="25.5">
      <c r="A22" s="249">
        <v>2043</v>
      </c>
      <c r="B22" s="261" t="s">
        <v>569</v>
      </c>
      <c r="C22" s="267"/>
      <c r="D22" s="255"/>
      <c r="E22" s="255"/>
      <c r="F22" s="255">
        <f t="shared" si="0"/>
        <v>0</v>
      </c>
    </row>
    <row r="23" spans="1:6" ht="24" customHeight="1">
      <c r="A23" s="249">
        <v>2045</v>
      </c>
      <c r="B23" s="260" t="s">
        <v>568</v>
      </c>
      <c r="C23" s="267">
        <v>24</v>
      </c>
      <c r="D23" s="255">
        <v>0.5</v>
      </c>
      <c r="E23" s="255">
        <v>0.3</v>
      </c>
      <c r="F23" s="255">
        <f t="shared" si="0"/>
        <v>0.8</v>
      </c>
    </row>
    <row r="24" spans="1:6" ht="21.75" customHeight="1">
      <c r="A24" s="249">
        <v>2047</v>
      </c>
      <c r="B24" s="249" t="s">
        <v>567</v>
      </c>
      <c r="C24" s="267"/>
      <c r="D24" s="255"/>
      <c r="E24" s="255"/>
      <c r="F24" s="255">
        <f t="shared" si="0"/>
        <v>0</v>
      </c>
    </row>
    <row r="25" spans="1:6" ht="21.75" customHeight="1">
      <c r="A25" s="258" t="s">
        <v>335</v>
      </c>
      <c r="B25" s="249" t="s">
        <v>556</v>
      </c>
      <c r="C25" s="267"/>
      <c r="D25" s="255"/>
      <c r="E25" s="255"/>
      <c r="F25" s="255">
        <f t="shared" si="0"/>
        <v>0</v>
      </c>
    </row>
    <row r="26" spans="1:6" ht="21.75" customHeight="1">
      <c r="A26" s="249">
        <v>2051</v>
      </c>
      <c r="B26" s="249" t="s">
        <v>328</v>
      </c>
      <c r="C26" s="257">
        <v>34</v>
      </c>
      <c r="D26" s="256">
        <v>0.86</v>
      </c>
      <c r="E26" s="256">
        <v>0.59</v>
      </c>
      <c r="F26" s="255">
        <f t="shared" si="0"/>
        <v>1.45</v>
      </c>
    </row>
    <row r="27" spans="1:6" ht="21.75" customHeight="1">
      <c r="A27" s="249">
        <v>2052</v>
      </c>
      <c r="B27" s="249" t="s">
        <v>555</v>
      </c>
      <c r="C27" s="257">
        <v>470</v>
      </c>
      <c r="D27" s="256">
        <v>7.010000000000001</v>
      </c>
      <c r="E27" s="256">
        <v>6.51</v>
      </c>
      <c r="F27" s="255">
        <f t="shared" si="0"/>
        <v>13.52</v>
      </c>
    </row>
    <row r="28" spans="1:6" ht="21.75" customHeight="1">
      <c r="A28" s="249">
        <v>2053</v>
      </c>
      <c r="B28" s="249" t="s">
        <v>554</v>
      </c>
      <c r="C28" s="257">
        <v>176</v>
      </c>
      <c r="D28" s="256">
        <v>2.66</v>
      </c>
      <c r="E28" s="256">
        <v>3.99</v>
      </c>
      <c r="F28" s="255">
        <f t="shared" si="0"/>
        <v>6.65</v>
      </c>
    </row>
    <row r="29" spans="1:6" ht="21.75" customHeight="1">
      <c r="A29" s="249">
        <v>2054</v>
      </c>
      <c r="B29" s="249" t="s">
        <v>553</v>
      </c>
      <c r="C29" s="257">
        <v>225</v>
      </c>
      <c r="D29" s="256">
        <v>4.15</v>
      </c>
      <c r="E29" s="256">
        <v>4.069999999999999</v>
      </c>
      <c r="F29" s="255">
        <f t="shared" si="0"/>
        <v>8.219999999999999</v>
      </c>
    </row>
    <row r="30" spans="1:6" ht="21.75" customHeight="1">
      <c r="A30" s="249">
        <v>2055</v>
      </c>
      <c r="B30" s="249" t="s">
        <v>552</v>
      </c>
      <c r="C30" s="257">
        <v>4427</v>
      </c>
      <c r="D30" s="256">
        <v>93.04</v>
      </c>
      <c r="E30" s="256">
        <v>62.02</v>
      </c>
      <c r="F30" s="255">
        <f t="shared" si="0"/>
        <v>155.06</v>
      </c>
    </row>
    <row r="31" spans="2:6" ht="21.75" customHeight="1">
      <c r="B31" s="258">
        <v>115</v>
      </c>
      <c r="C31" s="257"/>
      <c r="D31" s="256"/>
      <c r="E31" s="256"/>
      <c r="F31" s="255">
        <f t="shared" si="0"/>
        <v>0</v>
      </c>
    </row>
    <row r="32" spans="2:6" ht="12.75">
      <c r="B32" s="266"/>
      <c r="C32" s="257"/>
      <c r="D32" s="256"/>
      <c r="E32" s="256"/>
      <c r="F32" s="255">
        <f t="shared" si="0"/>
        <v>0</v>
      </c>
    </row>
    <row r="33" spans="1:6" ht="21.75" customHeight="1">
      <c r="A33" s="249">
        <v>2056</v>
      </c>
      <c r="B33" s="258" t="s">
        <v>550</v>
      </c>
      <c r="C33" s="257"/>
      <c r="D33" s="256"/>
      <c r="E33" s="256"/>
      <c r="F33" s="255">
        <f t="shared" si="0"/>
        <v>0</v>
      </c>
    </row>
    <row r="34" spans="2:6" ht="21.75" customHeight="1">
      <c r="B34" s="258">
        <v>102</v>
      </c>
      <c r="C34" s="257">
        <v>100</v>
      </c>
      <c r="D34" s="256">
        <v>1.23</v>
      </c>
      <c r="E34" s="256">
        <v>1.54</v>
      </c>
      <c r="F34" s="255">
        <f t="shared" si="0"/>
        <v>2.77</v>
      </c>
    </row>
    <row r="35" spans="2:6" ht="12.75">
      <c r="B35" s="266"/>
      <c r="C35" s="257"/>
      <c r="D35" s="256"/>
      <c r="E35" s="256"/>
      <c r="F35" s="255">
        <f t="shared" si="0"/>
        <v>0</v>
      </c>
    </row>
    <row r="36" spans="1:6" ht="21.75" customHeight="1">
      <c r="A36" s="249">
        <v>2057</v>
      </c>
      <c r="B36" s="249" t="s">
        <v>547</v>
      </c>
      <c r="C36" s="257"/>
      <c r="D36" s="256"/>
      <c r="E36" s="256"/>
      <c r="F36" s="255">
        <f t="shared" si="0"/>
        <v>0</v>
      </c>
    </row>
    <row r="37" spans="1:6" ht="25.5" customHeight="1">
      <c r="A37" s="249">
        <v>2058</v>
      </c>
      <c r="B37" s="249" t="s">
        <v>546</v>
      </c>
      <c r="C37" s="257">
        <v>134</v>
      </c>
      <c r="D37" s="256">
        <v>1.75</v>
      </c>
      <c r="E37" s="256">
        <v>1.66</v>
      </c>
      <c r="F37" s="255">
        <f t="shared" si="0"/>
        <v>3.41</v>
      </c>
    </row>
    <row r="38" spans="1:6" ht="27" customHeight="1">
      <c r="A38" s="249">
        <v>2059</v>
      </c>
      <c r="B38" s="249" t="s">
        <v>692</v>
      </c>
      <c r="C38" s="257">
        <v>232</v>
      </c>
      <c r="D38" s="256">
        <v>4.23</v>
      </c>
      <c r="E38" s="256">
        <v>3.12</v>
      </c>
      <c r="F38" s="255">
        <f t="shared" si="0"/>
        <v>7.3500000000000005</v>
      </c>
    </row>
    <row r="39" spans="1:6" ht="21.75" customHeight="1">
      <c r="A39" s="249">
        <v>2062</v>
      </c>
      <c r="B39" s="249" t="s">
        <v>540</v>
      </c>
      <c r="C39" s="257">
        <v>103</v>
      </c>
      <c r="D39" s="256">
        <v>1.86</v>
      </c>
      <c r="E39" s="256">
        <v>1.23</v>
      </c>
      <c r="F39" s="255">
        <f t="shared" si="0"/>
        <v>3.09</v>
      </c>
    </row>
    <row r="40" spans="1:6" ht="21.75" customHeight="1">
      <c r="A40" s="249">
        <v>2070</v>
      </c>
      <c r="B40" s="249" t="s">
        <v>539</v>
      </c>
      <c r="C40" s="257">
        <v>151</v>
      </c>
      <c r="D40" s="256">
        <v>2.78</v>
      </c>
      <c r="E40" s="256">
        <v>2.24</v>
      </c>
      <c r="F40" s="255">
        <f t="shared" si="0"/>
        <v>5.02</v>
      </c>
    </row>
    <row r="41" spans="1:6" ht="21.75" customHeight="1">
      <c r="A41" s="249">
        <v>2075</v>
      </c>
      <c r="B41" s="249" t="s">
        <v>530</v>
      </c>
      <c r="C41" s="257">
        <v>21</v>
      </c>
      <c r="D41" s="256">
        <v>0.38</v>
      </c>
      <c r="E41" s="256">
        <v>0.23</v>
      </c>
      <c r="F41" s="255">
        <f aca="true" t="shared" si="1" ref="F41:F72">SUM(D41:E41)</f>
        <v>0.61</v>
      </c>
    </row>
    <row r="42" spans="3:6" ht="12.75">
      <c r="C42" s="257"/>
      <c r="D42" s="256"/>
      <c r="E42" s="256"/>
      <c r="F42" s="255">
        <f t="shared" si="1"/>
        <v>0</v>
      </c>
    </row>
    <row r="43" spans="1:6" ht="21.75" customHeight="1">
      <c r="A43" s="251" t="s">
        <v>162</v>
      </c>
      <c r="B43" s="251" t="s">
        <v>304</v>
      </c>
      <c r="C43" s="257"/>
      <c r="D43" s="256"/>
      <c r="E43" s="256"/>
      <c r="F43" s="255">
        <f t="shared" si="1"/>
        <v>0</v>
      </c>
    </row>
    <row r="44" spans="1:6" ht="21.75" customHeight="1">
      <c r="A44" s="249">
        <v>2202</v>
      </c>
      <c r="B44" s="249" t="s">
        <v>301</v>
      </c>
      <c r="C44" s="257">
        <v>7407</v>
      </c>
      <c r="D44" s="256">
        <v>149.19</v>
      </c>
      <c r="E44" s="256">
        <v>90.3</v>
      </c>
      <c r="F44" s="255">
        <f t="shared" si="1"/>
        <v>239.49</v>
      </c>
    </row>
    <row r="45" spans="2:6" ht="21.75" customHeight="1">
      <c r="B45" s="262" t="s">
        <v>229</v>
      </c>
      <c r="C45" s="257"/>
      <c r="D45" s="256"/>
      <c r="E45" s="256"/>
      <c r="F45" s="255">
        <f t="shared" si="1"/>
        <v>0</v>
      </c>
    </row>
    <row r="46" spans="2:6" ht="21.75" customHeight="1">
      <c r="B46" s="262" t="s">
        <v>186</v>
      </c>
      <c r="C46" s="257"/>
      <c r="D46" s="256"/>
      <c r="E46" s="256"/>
      <c r="F46" s="255">
        <f t="shared" si="1"/>
        <v>0</v>
      </c>
    </row>
    <row r="47" spans="2:6" ht="21.75" customHeight="1">
      <c r="B47" s="262" t="s">
        <v>184</v>
      </c>
      <c r="C47" s="257"/>
      <c r="D47" s="256"/>
      <c r="E47" s="256"/>
      <c r="F47" s="255">
        <f t="shared" si="1"/>
        <v>0</v>
      </c>
    </row>
    <row r="48" spans="2:6" ht="21.75" customHeight="1">
      <c r="B48" s="262" t="s">
        <v>182</v>
      </c>
      <c r="C48" s="257"/>
      <c r="D48" s="256"/>
      <c r="E48" s="256"/>
      <c r="F48" s="255">
        <f t="shared" si="1"/>
        <v>0</v>
      </c>
    </row>
    <row r="49" spans="2:6" ht="21.75" customHeight="1">
      <c r="B49" s="262" t="s">
        <v>180</v>
      </c>
      <c r="C49" s="257"/>
      <c r="D49" s="256"/>
      <c r="E49" s="256"/>
      <c r="F49" s="255">
        <f t="shared" si="1"/>
        <v>0</v>
      </c>
    </row>
    <row r="50" spans="2:6" ht="21.75" customHeight="1">
      <c r="B50" s="262">
        <v>80</v>
      </c>
      <c r="C50" s="257"/>
      <c r="D50" s="256"/>
      <c r="E50" s="256"/>
      <c r="F50" s="255">
        <f t="shared" si="1"/>
        <v>0</v>
      </c>
    </row>
    <row r="51" spans="1:6" ht="21.75" customHeight="1">
      <c r="A51" s="249">
        <v>2203</v>
      </c>
      <c r="B51" s="249" t="s">
        <v>298</v>
      </c>
      <c r="C51" s="257">
        <v>14</v>
      </c>
      <c r="D51" s="256">
        <v>0.21</v>
      </c>
      <c r="E51" s="256">
        <v>0.13</v>
      </c>
      <c r="F51" s="255">
        <f t="shared" si="1"/>
        <v>0.33999999999999997</v>
      </c>
    </row>
    <row r="52" spans="1:6" ht="21.75" customHeight="1">
      <c r="A52" s="249">
        <v>2204</v>
      </c>
      <c r="B52" s="249" t="s">
        <v>525</v>
      </c>
      <c r="C52" s="257">
        <v>85</v>
      </c>
      <c r="D52" s="256">
        <v>1.65</v>
      </c>
      <c r="E52" s="256">
        <v>1.35</v>
      </c>
      <c r="F52" s="255">
        <f t="shared" si="1"/>
        <v>3</v>
      </c>
    </row>
    <row r="53" spans="1:6" ht="21.75" customHeight="1">
      <c r="A53" s="249">
        <v>2205</v>
      </c>
      <c r="B53" s="249" t="s">
        <v>524</v>
      </c>
      <c r="C53" s="257">
        <v>93</v>
      </c>
      <c r="D53" s="256">
        <v>1.21</v>
      </c>
      <c r="E53" s="256">
        <v>1.83</v>
      </c>
      <c r="F53" s="255">
        <f t="shared" si="1"/>
        <v>3.04</v>
      </c>
    </row>
    <row r="54" spans="1:6" ht="21.75" customHeight="1">
      <c r="A54" s="249">
        <v>2210</v>
      </c>
      <c r="B54" s="249" t="s">
        <v>523</v>
      </c>
      <c r="C54" s="257">
        <v>1821</v>
      </c>
      <c r="D54" s="256">
        <v>29.96</v>
      </c>
      <c r="E54" s="256">
        <v>44.93</v>
      </c>
      <c r="F54" s="255">
        <f t="shared" si="1"/>
        <v>74.89</v>
      </c>
    </row>
    <row r="55" spans="2:6" ht="21.75" customHeight="1">
      <c r="B55" s="262" t="s">
        <v>382</v>
      </c>
      <c r="C55" s="257"/>
      <c r="D55" s="256"/>
      <c r="E55" s="256"/>
      <c r="F55" s="255">
        <f t="shared" si="1"/>
        <v>0</v>
      </c>
    </row>
    <row r="56" spans="2:6" ht="21.75" customHeight="1">
      <c r="B56" s="262" t="s">
        <v>522</v>
      </c>
      <c r="C56" s="257"/>
      <c r="D56" s="256"/>
      <c r="E56" s="256"/>
      <c r="F56" s="255">
        <f t="shared" si="1"/>
        <v>0</v>
      </c>
    </row>
    <row r="57" spans="1:6" ht="21.75" customHeight="1">
      <c r="A57" s="249">
        <v>2211</v>
      </c>
      <c r="B57" s="249" t="s">
        <v>521</v>
      </c>
      <c r="C57" s="257">
        <v>150</v>
      </c>
      <c r="D57" s="256">
        <v>4.62</v>
      </c>
      <c r="E57" s="256">
        <v>6.94</v>
      </c>
      <c r="F57" s="255">
        <f t="shared" si="1"/>
        <v>11.56</v>
      </c>
    </row>
    <row r="58" spans="1:6" ht="21.75" customHeight="1">
      <c r="A58" s="249">
        <v>2215</v>
      </c>
      <c r="B58" s="258" t="s">
        <v>520</v>
      </c>
      <c r="C58" s="257">
        <v>231</v>
      </c>
      <c r="D58" s="256">
        <v>5.29</v>
      </c>
      <c r="E58" s="256">
        <v>4.59</v>
      </c>
      <c r="F58" s="255">
        <f t="shared" si="1"/>
        <v>9.879999999999999</v>
      </c>
    </row>
    <row r="59" spans="2:6" ht="21.75" customHeight="1">
      <c r="B59" s="262" t="s">
        <v>229</v>
      </c>
      <c r="C59" s="257"/>
      <c r="D59" s="256"/>
      <c r="E59" s="256"/>
      <c r="F59" s="255">
        <f t="shared" si="1"/>
        <v>0</v>
      </c>
    </row>
    <row r="60" spans="2:6" ht="21" customHeight="1">
      <c r="B60" s="262">
        <v>101</v>
      </c>
      <c r="C60" s="257"/>
      <c r="D60" s="256"/>
      <c r="E60" s="256"/>
      <c r="F60" s="255">
        <f t="shared" si="1"/>
        <v>0</v>
      </c>
    </row>
    <row r="61" spans="2:6" ht="22.5" customHeight="1">
      <c r="B61" s="258">
        <v>102</v>
      </c>
      <c r="C61" s="257"/>
      <c r="D61" s="256"/>
      <c r="E61" s="256"/>
      <c r="F61" s="255">
        <f t="shared" si="1"/>
        <v>0</v>
      </c>
    </row>
    <row r="62" spans="2:6" ht="21.75" customHeight="1">
      <c r="B62" s="258">
        <v>191</v>
      </c>
      <c r="C62" s="257"/>
      <c r="D62" s="256"/>
      <c r="E62" s="256"/>
      <c r="F62" s="255">
        <f t="shared" si="1"/>
        <v>0</v>
      </c>
    </row>
    <row r="63" spans="2:6" ht="21.75" customHeight="1">
      <c r="B63" s="262" t="s">
        <v>186</v>
      </c>
      <c r="C63" s="257"/>
      <c r="D63" s="256"/>
      <c r="E63" s="256"/>
      <c r="F63" s="255">
        <f t="shared" si="1"/>
        <v>0</v>
      </c>
    </row>
    <row r="64" spans="1:6" ht="21.75" customHeight="1">
      <c r="A64" s="249">
        <v>2216</v>
      </c>
      <c r="B64" s="249" t="s">
        <v>515</v>
      </c>
      <c r="C64" s="257"/>
      <c r="D64" s="256"/>
      <c r="E64" s="256"/>
      <c r="F64" s="255">
        <f t="shared" si="1"/>
        <v>0</v>
      </c>
    </row>
    <row r="65" spans="1:6" ht="21.75" customHeight="1">
      <c r="A65" s="249">
        <v>2059</v>
      </c>
      <c r="B65" s="249" t="s">
        <v>545</v>
      </c>
      <c r="C65" s="257"/>
      <c r="D65" s="256"/>
      <c r="E65" s="256"/>
      <c r="F65" s="255">
        <f t="shared" si="1"/>
        <v>0</v>
      </c>
    </row>
    <row r="66" spans="2:6" ht="21.75" customHeight="1">
      <c r="B66" s="262" t="s">
        <v>544</v>
      </c>
      <c r="C66" s="257"/>
      <c r="D66" s="256"/>
      <c r="E66" s="256"/>
      <c r="F66" s="255">
        <f t="shared" si="1"/>
        <v>0</v>
      </c>
    </row>
    <row r="67" spans="2:6" ht="21.75" customHeight="1">
      <c r="B67" s="262" t="s">
        <v>542</v>
      </c>
      <c r="C67" s="257"/>
      <c r="D67" s="256"/>
      <c r="E67" s="256"/>
      <c r="F67" s="255">
        <f t="shared" si="1"/>
        <v>0</v>
      </c>
    </row>
    <row r="68" spans="1:6" ht="21.75" customHeight="1">
      <c r="A68" s="249">
        <v>2217</v>
      </c>
      <c r="B68" s="249" t="s">
        <v>280</v>
      </c>
      <c r="C68" s="257">
        <v>176</v>
      </c>
      <c r="D68" s="256">
        <v>3.91</v>
      </c>
      <c r="E68" s="256">
        <v>2.39</v>
      </c>
      <c r="F68" s="255">
        <f t="shared" si="1"/>
        <v>6.300000000000001</v>
      </c>
    </row>
    <row r="69" spans="1:6" ht="21.75" customHeight="1">
      <c r="A69" s="249">
        <v>2220</v>
      </c>
      <c r="B69" s="249" t="s">
        <v>514</v>
      </c>
      <c r="C69" s="257">
        <v>88</v>
      </c>
      <c r="D69" s="256">
        <v>1.34</v>
      </c>
      <c r="E69" s="256">
        <v>2.01</v>
      </c>
      <c r="F69" s="255">
        <f t="shared" si="1"/>
        <v>3.3499999999999996</v>
      </c>
    </row>
    <row r="70" spans="1:6" ht="21.75" customHeight="1">
      <c r="A70" s="249">
        <v>2225</v>
      </c>
      <c r="B70" s="249" t="s">
        <v>513</v>
      </c>
      <c r="C70" s="257">
        <v>64</v>
      </c>
      <c r="D70" s="256">
        <v>1.18</v>
      </c>
      <c r="E70" s="256">
        <v>1.06</v>
      </c>
      <c r="F70" s="255">
        <f t="shared" si="1"/>
        <v>2.24</v>
      </c>
    </row>
    <row r="71" spans="1:6" ht="21.75" customHeight="1">
      <c r="A71" s="249">
        <v>2230</v>
      </c>
      <c r="B71" s="249" t="s">
        <v>512</v>
      </c>
      <c r="C71" s="257">
        <v>75</v>
      </c>
      <c r="D71" s="256">
        <v>1.22</v>
      </c>
      <c r="E71" s="256">
        <v>1.26</v>
      </c>
      <c r="F71" s="255">
        <f t="shared" si="1"/>
        <v>2.48</v>
      </c>
    </row>
    <row r="72" spans="1:6" ht="21.75" customHeight="1">
      <c r="A72" s="249">
        <v>2235</v>
      </c>
      <c r="B72" s="249" t="s">
        <v>691</v>
      </c>
      <c r="C72" s="257">
        <v>165</v>
      </c>
      <c r="D72" s="256">
        <v>7.22</v>
      </c>
      <c r="E72" s="256">
        <v>6.49</v>
      </c>
      <c r="F72" s="255">
        <f t="shared" si="1"/>
        <v>13.71</v>
      </c>
    </row>
    <row r="73" spans="1:6" ht="21.75" customHeight="1">
      <c r="A73" s="265" t="s">
        <v>229</v>
      </c>
      <c r="B73" s="258" t="s">
        <v>510</v>
      </c>
      <c r="C73" s="257"/>
      <c r="D73" s="256"/>
      <c r="E73" s="256"/>
      <c r="F73" s="255">
        <f aca="true" t="shared" si="2" ref="F73:F104">SUM(D73:E73)</f>
        <v>0</v>
      </c>
    </row>
    <row r="74" spans="1:6" ht="18" customHeight="1">
      <c r="A74" s="265" t="s">
        <v>186</v>
      </c>
      <c r="B74" s="258" t="s">
        <v>509</v>
      </c>
      <c r="C74" s="257"/>
      <c r="D74" s="256"/>
      <c r="E74" s="256"/>
      <c r="F74" s="255">
        <f t="shared" si="2"/>
        <v>0</v>
      </c>
    </row>
    <row r="75" spans="1:6" ht="21.75" customHeight="1">
      <c r="A75" s="249">
        <v>2236</v>
      </c>
      <c r="B75" s="249" t="s">
        <v>505</v>
      </c>
      <c r="C75" s="257">
        <v>18</v>
      </c>
      <c r="D75" s="256">
        <v>0.48</v>
      </c>
      <c r="E75" s="256">
        <v>0.43</v>
      </c>
      <c r="F75" s="255">
        <f t="shared" si="2"/>
        <v>0.9099999999999999</v>
      </c>
    </row>
    <row r="76" spans="1:6" ht="21.75" customHeight="1">
      <c r="A76" s="249">
        <v>2245</v>
      </c>
      <c r="B76" s="258" t="s">
        <v>502</v>
      </c>
      <c r="C76" s="257">
        <v>13</v>
      </c>
      <c r="D76" s="256">
        <v>0.03</v>
      </c>
      <c r="E76" s="256">
        <v>0.05</v>
      </c>
      <c r="F76" s="255">
        <f t="shared" si="2"/>
        <v>0.08</v>
      </c>
    </row>
    <row r="77" spans="2:6" ht="21.75" customHeight="1">
      <c r="B77" s="264" t="s">
        <v>229</v>
      </c>
      <c r="C77" s="257"/>
      <c r="D77" s="256"/>
      <c r="E77" s="256"/>
      <c r="F77" s="255">
        <f t="shared" si="2"/>
        <v>0</v>
      </c>
    </row>
    <row r="78" spans="2:6" ht="21.75" customHeight="1">
      <c r="B78" s="264" t="s">
        <v>186</v>
      </c>
      <c r="C78" s="257"/>
      <c r="D78" s="256"/>
      <c r="E78" s="256"/>
      <c r="F78" s="255">
        <f t="shared" si="2"/>
        <v>0</v>
      </c>
    </row>
    <row r="79" spans="1:6" ht="21.75" customHeight="1">
      <c r="A79" s="249">
        <v>2250</v>
      </c>
      <c r="B79" s="249" t="s">
        <v>499</v>
      </c>
      <c r="C79" s="257">
        <v>28</v>
      </c>
      <c r="D79" s="256">
        <v>0.5</v>
      </c>
      <c r="E79" s="256">
        <v>0.65</v>
      </c>
      <c r="F79" s="255">
        <f t="shared" si="2"/>
        <v>1.15</v>
      </c>
    </row>
    <row r="80" spans="1:6" ht="21.75" customHeight="1">
      <c r="A80" s="249">
        <v>2251</v>
      </c>
      <c r="B80" s="249" t="s">
        <v>498</v>
      </c>
      <c r="C80" s="257">
        <v>2</v>
      </c>
      <c r="D80" s="256">
        <v>0.11</v>
      </c>
      <c r="E80" s="256">
        <v>0.18</v>
      </c>
      <c r="F80" s="255">
        <f t="shared" si="2"/>
        <v>0.29</v>
      </c>
    </row>
    <row r="81" spans="1:6" ht="21.75" customHeight="1">
      <c r="A81" s="263" t="s">
        <v>158</v>
      </c>
      <c r="B81" s="251" t="s">
        <v>497</v>
      </c>
      <c r="C81" s="257"/>
      <c r="D81" s="256"/>
      <c r="E81" s="256"/>
      <c r="F81" s="255">
        <f t="shared" si="2"/>
        <v>0</v>
      </c>
    </row>
    <row r="82" spans="1:6" ht="21.75" customHeight="1">
      <c r="A82" s="259">
        <v>2401</v>
      </c>
      <c r="B82" s="249" t="s">
        <v>268</v>
      </c>
      <c r="C82" s="257">
        <v>684</v>
      </c>
      <c r="D82" s="256">
        <v>13.11</v>
      </c>
      <c r="E82" s="256">
        <v>10.879999999999999</v>
      </c>
      <c r="F82" s="255">
        <f t="shared" si="2"/>
        <v>23.99</v>
      </c>
    </row>
    <row r="83" spans="1:6" ht="21.75" customHeight="1">
      <c r="A83" s="259">
        <v>2402</v>
      </c>
      <c r="B83" s="249" t="s">
        <v>496</v>
      </c>
      <c r="C83" s="257">
        <v>178</v>
      </c>
      <c r="D83" s="256">
        <v>3.29</v>
      </c>
      <c r="E83" s="256">
        <v>4.279999999999999</v>
      </c>
      <c r="F83" s="255">
        <f t="shared" si="2"/>
        <v>7.569999999999999</v>
      </c>
    </row>
    <row r="84" spans="1:6" ht="21.75" customHeight="1">
      <c r="A84" s="259">
        <v>2403</v>
      </c>
      <c r="B84" s="249" t="s">
        <v>495</v>
      </c>
      <c r="C84" s="257">
        <v>507</v>
      </c>
      <c r="D84" s="256">
        <v>9.26</v>
      </c>
      <c r="E84" s="256">
        <v>8.33</v>
      </c>
      <c r="F84" s="255">
        <f t="shared" si="2"/>
        <v>17.59</v>
      </c>
    </row>
    <row r="85" spans="1:6" ht="21.75" customHeight="1">
      <c r="A85" s="259">
        <v>2404</v>
      </c>
      <c r="B85" s="258" t="s">
        <v>494</v>
      </c>
      <c r="C85" s="257">
        <v>24</v>
      </c>
      <c r="D85" s="256">
        <v>0.62</v>
      </c>
      <c r="E85" s="256">
        <v>0.56</v>
      </c>
      <c r="F85" s="255">
        <f t="shared" si="2"/>
        <v>1.1800000000000002</v>
      </c>
    </row>
    <row r="86" spans="1:6" ht="21.75" customHeight="1">
      <c r="A86" s="259">
        <v>2405</v>
      </c>
      <c r="B86" s="249" t="s">
        <v>261</v>
      </c>
      <c r="C86" s="257">
        <v>95</v>
      </c>
      <c r="D86" s="256">
        <v>1.44</v>
      </c>
      <c r="E86" s="256">
        <v>1.76</v>
      </c>
      <c r="F86" s="255">
        <f t="shared" si="2"/>
        <v>3.2</v>
      </c>
    </row>
    <row r="87" spans="1:6" ht="21.75" customHeight="1">
      <c r="A87" s="259">
        <v>2406</v>
      </c>
      <c r="B87" s="249" t="s">
        <v>492</v>
      </c>
      <c r="C87" s="257">
        <v>875</v>
      </c>
      <c r="D87" s="256">
        <v>11.62</v>
      </c>
      <c r="E87" s="256">
        <v>17.46</v>
      </c>
      <c r="F87" s="255">
        <f t="shared" si="2"/>
        <v>29.08</v>
      </c>
    </row>
    <row r="88" spans="1:6" ht="21.75" customHeight="1">
      <c r="A88" s="259">
        <v>2407</v>
      </c>
      <c r="B88" s="249" t="s">
        <v>256</v>
      </c>
      <c r="C88" s="257"/>
      <c r="D88" s="256"/>
      <c r="E88" s="256"/>
      <c r="F88" s="255">
        <f t="shared" si="2"/>
        <v>0</v>
      </c>
    </row>
    <row r="89" spans="1:6" ht="21.75" customHeight="1">
      <c r="A89" s="259">
        <v>2408</v>
      </c>
      <c r="B89" s="249" t="s">
        <v>491</v>
      </c>
      <c r="C89" s="257">
        <v>133</v>
      </c>
      <c r="D89" s="256">
        <v>1.91</v>
      </c>
      <c r="E89" s="256">
        <v>2.85</v>
      </c>
      <c r="F89" s="255">
        <f t="shared" si="2"/>
        <v>4.76</v>
      </c>
    </row>
    <row r="90" spans="1:6" ht="21.75" customHeight="1">
      <c r="A90" s="259">
        <v>2415</v>
      </c>
      <c r="B90" s="249" t="s">
        <v>490</v>
      </c>
      <c r="C90" s="257"/>
      <c r="D90" s="256"/>
      <c r="E90" s="256"/>
      <c r="F90" s="255">
        <f t="shared" si="2"/>
        <v>0</v>
      </c>
    </row>
    <row r="91" spans="1:6" ht="21.75" customHeight="1">
      <c r="A91" s="259">
        <v>2416</v>
      </c>
      <c r="B91" s="249" t="s">
        <v>489</v>
      </c>
      <c r="C91" s="257"/>
      <c r="D91" s="256"/>
      <c r="E91" s="256"/>
      <c r="F91" s="255">
        <f t="shared" si="2"/>
        <v>0</v>
      </c>
    </row>
    <row r="92" spans="1:6" ht="21.75" customHeight="1">
      <c r="A92" s="259">
        <v>2425</v>
      </c>
      <c r="B92" s="249" t="s">
        <v>488</v>
      </c>
      <c r="C92" s="257">
        <v>188</v>
      </c>
      <c r="D92" s="256">
        <v>3.55</v>
      </c>
      <c r="E92" s="256">
        <v>3.02</v>
      </c>
      <c r="F92" s="255">
        <f t="shared" si="2"/>
        <v>6.57</v>
      </c>
    </row>
    <row r="93" spans="1:6" ht="21.75" customHeight="1">
      <c r="A93" s="259">
        <v>2435</v>
      </c>
      <c r="B93" s="249" t="s">
        <v>487</v>
      </c>
      <c r="C93" s="257">
        <v>4</v>
      </c>
      <c r="D93" s="256">
        <v>0.07</v>
      </c>
      <c r="E93" s="256">
        <v>0.05</v>
      </c>
      <c r="F93" s="255">
        <f t="shared" si="2"/>
        <v>0.12000000000000001</v>
      </c>
    </row>
    <row r="94" spans="1:6" ht="20.25" customHeight="1">
      <c r="A94" s="259">
        <v>2501</v>
      </c>
      <c r="B94" s="260" t="s">
        <v>486</v>
      </c>
      <c r="C94" s="257">
        <v>510</v>
      </c>
      <c r="D94" s="256">
        <v>9.37</v>
      </c>
      <c r="E94" s="256">
        <v>7.78</v>
      </c>
      <c r="F94" s="255">
        <f t="shared" si="2"/>
        <v>17.15</v>
      </c>
    </row>
    <row r="95" spans="1:6" ht="21.75" customHeight="1">
      <c r="A95" s="259">
        <v>2505</v>
      </c>
      <c r="B95" s="249" t="s">
        <v>485</v>
      </c>
      <c r="C95" s="257"/>
      <c r="D95" s="256"/>
      <c r="E95" s="256"/>
      <c r="F95" s="255">
        <f t="shared" si="2"/>
        <v>0</v>
      </c>
    </row>
    <row r="96" spans="1:6" ht="21.75" customHeight="1">
      <c r="A96" s="259">
        <v>2506</v>
      </c>
      <c r="B96" s="249" t="s">
        <v>246</v>
      </c>
      <c r="C96" s="257"/>
      <c r="D96" s="256"/>
      <c r="E96" s="256"/>
      <c r="F96" s="255">
        <f t="shared" si="2"/>
        <v>0</v>
      </c>
    </row>
    <row r="97" spans="1:6" ht="21.75" customHeight="1">
      <c r="A97" s="259">
        <v>2515</v>
      </c>
      <c r="B97" s="258" t="s">
        <v>478</v>
      </c>
      <c r="C97" s="257">
        <v>89</v>
      </c>
      <c r="D97" s="256">
        <v>2.36</v>
      </c>
      <c r="E97" s="256">
        <v>1.96</v>
      </c>
      <c r="F97" s="255">
        <f t="shared" si="2"/>
        <v>4.32</v>
      </c>
    </row>
    <row r="98" spans="1:6" ht="21.75" customHeight="1">
      <c r="A98" s="259">
        <v>2551</v>
      </c>
      <c r="B98" s="249" t="s">
        <v>477</v>
      </c>
      <c r="C98" s="257"/>
      <c r="D98" s="256"/>
      <c r="E98" s="256"/>
      <c r="F98" s="255">
        <f t="shared" si="2"/>
        <v>0</v>
      </c>
    </row>
    <row r="99" spans="1:6" ht="21.75" customHeight="1">
      <c r="A99" s="259">
        <v>2552</v>
      </c>
      <c r="B99" s="249" t="s">
        <v>476</v>
      </c>
      <c r="C99" s="257"/>
      <c r="D99" s="256"/>
      <c r="E99" s="256"/>
      <c r="F99" s="255">
        <f t="shared" si="2"/>
        <v>0</v>
      </c>
    </row>
    <row r="100" spans="1:6" ht="21.75" customHeight="1">
      <c r="A100" s="259">
        <v>2575</v>
      </c>
      <c r="B100" s="249" t="s">
        <v>238</v>
      </c>
      <c r="C100" s="257"/>
      <c r="D100" s="256"/>
      <c r="E100" s="256"/>
      <c r="F100" s="255">
        <f t="shared" si="2"/>
        <v>0</v>
      </c>
    </row>
    <row r="101" spans="1:6" ht="21.75" customHeight="1">
      <c r="A101" s="259">
        <v>2700</v>
      </c>
      <c r="B101" s="249" t="s">
        <v>475</v>
      </c>
      <c r="C101" s="257"/>
      <c r="D101" s="256"/>
      <c r="E101" s="256"/>
      <c r="F101" s="255">
        <f t="shared" si="2"/>
        <v>0</v>
      </c>
    </row>
    <row r="102" spans="1:6" ht="21.75" customHeight="1">
      <c r="A102" s="259"/>
      <c r="B102" s="262" t="s">
        <v>229</v>
      </c>
      <c r="C102" s="257"/>
      <c r="D102" s="256"/>
      <c r="E102" s="256"/>
      <c r="F102" s="255">
        <f t="shared" si="2"/>
        <v>0</v>
      </c>
    </row>
    <row r="103" spans="1:6" ht="21.75" customHeight="1">
      <c r="A103" s="259"/>
      <c r="B103" s="262" t="s">
        <v>186</v>
      </c>
      <c r="C103" s="257"/>
      <c r="D103" s="256"/>
      <c r="E103" s="256"/>
      <c r="F103" s="255">
        <f t="shared" si="2"/>
        <v>0</v>
      </c>
    </row>
    <row r="104" spans="1:6" ht="21.75" customHeight="1">
      <c r="A104" s="259">
        <v>2701</v>
      </c>
      <c r="B104" s="249" t="s">
        <v>474</v>
      </c>
      <c r="C104" s="257"/>
      <c r="D104" s="256"/>
      <c r="E104" s="256"/>
      <c r="F104" s="255">
        <f t="shared" si="2"/>
        <v>0</v>
      </c>
    </row>
    <row r="105" spans="1:6" ht="21.75" customHeight="1">
      <c r="A105" s="259"/>
      <c r="B105" s="262" t="s">
        <v>229</v>
      </c>
      <c r="C105" s="257"/>
      <c r="D105" s="256"/>
      <c r="E105" s="256"/>
      <c r="F105" s="255">
        <f aca="true" t="shared" si="3" ref="F105:F136">SUM(D105:E105)</f>
        <v>0</v>
      </c>
    </row>
    <row r="106" spans="1:6" ht="21.75" customHeight="1">
      <c r="A106" s="259"/>
      <c r="B106" s="262" t="s">
        <v>186</v>
      </c>
      <c r="C106" s="257"/>
      <c r="D106" s="256"/>
      <c r="E106" s="256"/>
      <c r="F106" s="255">
        <f t="shared" si="3"/>
        <v>0</v>
      </c>
    </row>
    <row r="107" spans="1:6" ht="21.75" customHeight="1">
      <c r="A107" s="259"/>
      <c r="B107" s="262" t="s">
        <v>184</v>
      </c>
      <c r="C107" s="257"/>
      <c r="D107" s="256"/>
      <c r="E107" s="256"/>
      <c r="F107" s="255">
        <f t="shared" si="3"/>
        <v>0</v>
      </c>
    </row>
    <row r="108" spans="1:6" ht="21.75" customHeight="1">
      <c r="A108" s="259"/>
      <c r="B108" s="262" t="s">
        <v>182</v>
      </c>
      <c r="C108" s="257"/>
      <c r="D108" s="256"/>
      <c r="E108" s="256"/>
      <c r="F108" s="255">
        <f t="shared" si="3"/>
        <v>0</v>
      </c>
    </row>
    <row r="109" spans="1:6" ht="21.75" customHeight="1">
      <c r="A109" s="259">
        <v>2702</v>
      </c>
      <c r="B109" s="249" t="s">
        <v>473</v>
      </c>
      <c r="C109" s="257">
        <v>130</v>
      </c>
      <c r="D109" s="256">
        <v>2.69</v>
      </c>
      <c r="E109" s="256">
        <v>1.62</v>
      </c>
      <c r="F109" s="255">
        <f t="shared" si="3"/>
        <v>4.3100000000000005</v>
      </c>
    </row>
    <row r="110" spans="1:6" ht="21.75" customHeight="1">
      <c r="A110" s="259"/>
      <c r="B110" s="262" t="s">
        <v>229</v>
      </c>
      <c r="C110" s="257"/>
      <c r="D110" s="256"/>
      <c r="E110" s="256"/>
      <c r="F110" s="255">
        <f t="shared" si="3"/>
        <v>0</v>
      </c>
    </row>
    <row r="111" spans="1:6" ht="21.75" customHeight="1">
      <c r="A111" s="259"/>
      <c r="B111" s="262" t="s">
        <v>186</v>
      </c>
      <c r="C111" s="257"/>
      <c r="D111" s="256"/>
      <c r="E111" s="256"/>
      <c r="F111" s="255">
        <f t="shared" si="3"/>
        <v>0</v>
      </c>
    </row>
    <row r="112" spans="1:6" ht="21.75" customHeight="1">
      <c r="A112" s="259">
        <v>2705</v>
      </c>
      <c r="B112" s="258" t="s">
        <v>226</v>
      </c>
      <c r="C112" s="257"/>
      <c r="D112" s="256"/>
      <c r="E112" s="256"/>
      <c r="F112" s="255">
        <f t="shared" si="3"/>
        <v>0</v>
      </c>
    </row>
    <row r="113" spans="1:6" ht="21.75" customHeight="1">
      <c r="A113" s="259">
        <v>2711</v>
      </c>
      <c r="B113" s="258" t="s">
        <v>472</v>
      </c>
      <c r="C113" s="257"/>
      <c r="D113" s="256"/>
      <c r="E113" s="256"/>
      <c r="F113" s="255">
        <f t="shared" si="3"/>
        <v>0</v>
      </c>
    </row>
    <row r="114" spans="1:6" ht="21.75" customHeight="1">
      <c r="A114" s="259">
        <v>2801</v>
      </c>
      <c r="B114" s="258" t="s">
        <v>223</v>
      </c>
      <c r="C114" s="257">
        <v>1040</v>
      </c>
      <c r="D114" s="256">
        <v>14.22</v>
      </c>
      <c r="E114" s="256">
        <v>21.35</v>
      </c>
      <c r="F114" s="255">
        <f t="shared" si="3"/>
        <v>35.57</v>
      </c>
    </row>
    <row r="115" spans="1:6" ht="21.75" customHeight="1">
      <c r="A115" s="259">
        <v>2802</v>
      </c>
      <c r="B115" s="258" t="s">
        <v>471</v>
      </c>
      <c r="C115" s="257"/>
      <c r="D115" s="256"/>
      <c r="E115" s="256"/>
      <c r="F115" s="255">
        <f t="shared" si="3"/>
        <v>0</v>
      </c>
    </row>
    <row r="116" spans="1:6" ht="21.75" customHeight="1">
      <c r="A116" s="259">
        <v>2803</v>
      </c>
      <c r="B116" s="258" t="s">
        <v>470</v>
      </c>
      <c r="C116" s="257"/>
      <c r="D116" s="256"/>
      <c r="E116" s="256"/>
      <c r="F116" s="255">
        <f t="shared" si="3"/>
        <v>0</v>
      </c>
    </row>
    <row r="117" spans="1:6" ht="21.75" customHeight="1">
      <c r="A117" s="259">
        <v>2810</v>
      </c>
      <c r="B117" s="258" t="s">
        <v>600</v>
      </c>
      <c r="C117" s="257">
        <v>0</v>
      </c>
      <c r="D117" s="256">
        <v>0</v>
      </c>
      <c r="E117" s="256">
        <v>0</v>
      </c>
      <c r="F117" s="255">
        <f t="shared" si="3"/>
        <v>0</v>
      </c>
    </row>
    <row r="118" spans="1:6" ht="21.75" customHeight="1">
      <c r="A118" s="259">
        <v>2851</v>
      </c>
      <c r="B118" s="258" t="s">
        <v>468</v>
      </c>
      <c r="C118" s="257">
        <v>306</v>
      </c>
      <c r="D118" s="256">
        <v>5.26</v>
      </c>
      <c r="E118" s="256">
        <v>4.68</v>
      </c>
      <c r="F118" s="255">
        <f t="shared" si="3"/>
        <v>9.94</v>
      </c>
    </row>
    <row r="119" spans="1:6" ht="21.75" customHeight="1">
      <c r="A119" s="259">
        <v>2852</v>
      </c>
      <c r="B119" s="258" t="s">
        <v>213</v>
      </c>
      <c r="C119" s="257">
        <v>142</v>
      </c>
      <c r="D119" s="256">
        <v>1.51</v>
      </c>
      <c r="E119" s="256">
        <v>1.2</v>
      </c>
      <c r="F119" s="255">
        <f t="shared" si="3"/>
        <v>2.71</v>
      </c>
    </row>
    <row r="120" spans="1:6" ht="12.75">
      <c r="A120" s="261">
        <v>2853</v>
      </c>
      <c r="B120" s="261" t="s">
        <v>467</v>
      </c>
      <c r="C120" s="257">
        <v>56</v>
      </c>
      <c r="D120" s="256">
        <v>1.15</v>
      </c>
      <c r="E120" s="256">
        <v>0.94</v>
      </c>
      <c r="F120" s="255">
        <f t="shared" si="3"/>
        <v>2.09</v>
      </c>
    </row>
    <row r="121" spans="1:6" ht="21.75" customHeight="1">
      <c r="A121" s="259">
        <v>2875</v>
      </c>
      <c r="B121" s="258" t="s">
        <v>208</v>
      </c>
      <c r="C121" s="257"/>
      <c r="D121" s="256"/>
      <c r="E121" s="256"/>
      <c r="F121" s="255">
        <f t="shared" si="3"/>
        <v>0</v>
      </c>
    </row>
    <row r="122" spans="1:6" ht="21.75" customHeight="1">
      <c r="A122" s="259">
        <v>2885</v>
      </c>
      <c r="B122" s="258" t="s">
        <v>466</v>
      </c>
      <c r="C122" s="257"/>
      <c r="D122" s="256"/>
      <c r="E122" s="256"/>
      <c r="F122" s="255">
        <f t="shared" si="3"/>
        <v>0</v>
      </c>
    </row>
    <row r="123" spans="1:6" ht="21.75" customHeight="1">
      <c r="A123" s="259">
        <v>3051</v>
      </c>
      <c r="B123" s="249" t="s">
        <v>464</v>
      </c>
      <c r="C123" s="257"/>
      <c r="D123" s="256"/>
      <c r="E123" s="256"/>
      <c r="F123" s="255">
        <f t="shared" si="3"/>
        <v>0</v>
      </c>
    </row>
    <row r="124" spans="1:6" ht="21.75" customHeight="1">
      <c r="A124" s="259">
        <v>3052</v>
      </c>
      <c r="B124" s="249" t="s">
        <v>463</v>
      </c>
      <c r="C124" s="257"/>
      <c r="D124" s="256"/>
      <c r="E124" s="256"/>
      <c r="F124" s="255">
        <f t="shared" si="3"/>
        <v>0</v>
      </c>
    </row>
    <row r="125" spans="1:6" ht="21.75" customHeight="1">
      <c r="A125" s="259">
        <v>3053</v>
      </c>
      <c r="B125" s="249" t="s">
        <v>462</v>
      </c>
      <c r="C125" s="257"/>
      <c r="D125" s="256"/>
      <c r="E125" s="256"/>
      <c r="F125" s="255">
        <f t="shared" si="3"/>
        <v>0</v>
      </c>
    </row>
    <row r="126" spans="1:6" ht="21.75" customHeight="1">
      <c r="A126" s="259">
        <v>3054</v>
      </c>
      <c r="B126" s="249" t="s">
        <v>461</v>
      </c>
      <c r="C126" s="257">
        <v>574</v>
      </c>
      <c r="D126" s="256">
        <v>13.92</v>
      </c>
      <c r="E126" s="256">
        <v>10.95</v>
      </c>
      <c r="F126" s="255">
        <f t="shared" si="3"/>
        <v>24.869999999999997</v>
      </c>
    </row>
    <row r="127" spans="1:6" ht="21.75" customHeight="1">
      <c r="A127" s="259">
        <v>3055</v>
      </c>
      <c r="B127" s="249" t="s">
        <v>460</v>
      </c>
      <c r="C127" s="257">
        <v>666</v>
      </c>
      <c r="D127" s="256">
        <v>8.16</v>
      </c>
      <c r="E127" s="256">
        <v>12.23</v>
      </c>
      <c r="F127" s="255">
        <f t="shared" si="3"/>
        <v>20.39</v>
      </c>
    </row>
    <row r="128" spans="1:6" ht="21.75" customHeight="1">
      <c r="A128" s="259">
        <v>3056</v>
      </c>
      <c r="B128" s="249" t="s">
        <v>201</v>
      </c>
      <c r="C128" s="257"/>
      <c r="D128" s="256"/>
      <c r="E128" s="256"/>
      <c r="F128" s="255">
        <f t="shared" si="3"/>
        <v>0</v>
      </c>
    </row>
    <row r="129" spans="1:6" ht="21.75" customHeight="1">
      <c r="A129" s="259">
        <v>3075</v>
      </c>
      <c r="B129" s="249" t="s">
        <v>459</v>
      </c>
      <c r="C129" s="257"/>
      <c r="D129" s="256"/>
      <c r="E129" s="256"/>
      <c r="F129" s="255">
        <f t="shared" si="3"/>
        <v>0</v>
      </c>
    </row>
    <row r="130" spans="1:6" ht="21.75" customHeight="1">
      <c r="A130" s="259">
        <v>3425</v>
      </c>
      <c r="B130" s="249" t="s">
        <v>590</v>
      </c>
      <c r="C130" s="257">
        <v>30</v>
      </c>
      <c r="D130" s="256">
        <v>0.46</v>
      </c>
      <c r="E130" s="256">
        <v>0.67</v>
      </c>
      <c r="F130" s="255">
        <f t="shared" si="3"/>
        <v>1.1300000000000001</v>
      </c>
    </row>
    <row r="131" spans="1:6" ht="21.75" customHeight="1">
      <c r="A131" s="259">
        <v>3435</v>
      </c>
      <c r="B131" s="249" t="s">
        <v>456</v>
      </c>
      <c r="C131" s="257">
        <v>3</v>
      </c>
      <c r="D131" s="256">
        <v>0.06</v>
      </c>
      <c r="E131" s="256">
        <v>0.08</v>
      </c>
      <c r="F131" s="255">
        <f t="shared" si="3"/>
        <v>0.14</v>
      </c>
    </row>
    <row r="132" spans="1:6" ht="21.75" customHeight="1">
      <c r="A132" s="259">
        <v>3451</v>
      </c>
      <c r="B132" s="249" t="s">
        <v>455</v>
      </c>
      <c r="C132" s="257">
        <v>50</v>
      </c>
      <c r="D132" s="256">
        <v>0.96</v>
      </c>
      <c r="E132" s="256">
        <v>0.82</v>
      </c>
      <c r="F132" s="255">
        <f t="shared" si="3"/>
        <v>1.7799999999999998</v>
      </c>
    </row>
    <row r="133" spans="1:6" ht="21.75" customHeight="1">
      <c r="A133" s="259">
        <v>3452</v>
      </c>
      <c r="B133" s="249" t="s">
        <v>198</v>
      </c>
      <c r="C133" s="257">
        <v>127</v>
      </c>
      <c r="D133" s="256">
        <v>3.55</v>
      </c>
      <c r="E133" s="256">
        <v>2.95</v>
      </c>
      <c r="F133" s="255">
        <f t="shared" si="3"/>
        <v>6.5</v>
      </c>
    </row>
    <row r="134" spans="1:6" ht="21.75" customHeight="1">
      <c r="A134" s="259">
        <v>3453</v>
      </c>
      <c r="B134" s="249" t="s">
        <v>454</v>
      </c>
      <c r="C134" s="257"/>
      <c r="D134" s="256"/>
      <c r="E134" s="256"/>
      <c r="F134" s="255">
        <f t="shared" si="3"/>
        <v>0</v>
      </c>
    </row>
    <row r="135" spans="1:6" ht="21.75" customHeight="1">
      <c r="A135" s="259">
        <v>3454</v>
      </c>
      <c r="B135" s="249" t="s">
        <v>453</v>
      </c>
      <c r="C135" s="257">
        <v>109</v>
      </c>
      <c r="D135" s="256">
        <v>1.93</v>
      </c>
      <c r="E135" s="256">
        <v>1.3499999999999999</v>
      </c>
      <c r="F135" s="255">
        <f t="shared" si="3"/>
        <v>3.28</v>
      </c>
    </row>
    <row r="136" spans="1:6" ht="21.75" customHeight="1">
      <c r="A136" s="259">
        <v>3456</v>
      </c>
      <c r="B136" s="249" t="s">
        <v>196</v>
      </c>
      <c r="C136" s="257">
        <v>11</v>
      </c>
      <c r="D136" s="256">
        <v>0.13</v>
      </c>
      <c r="E136" s="256">
        <v>0.2</v>
      </c>
      <c r="F136" s="255">
        <f t="shared" si="3"/>
        <v>0.33</v>
      </c>
    </row>
    <row r="137" spans="1:6" ht="23.25" customHeight="1">
      <c r="A137" s="259">
        <v>3465</v>
      </c>
      <c r="B137" s="260" t="s">
        <v>452</v>
      </c>
      <c r="C137" s="257"/>
      <c r="D137" s="256"/>
      <c r="E137" s="256"/>
      <c r="F137" s="255">
        <f>SUM(D137:E137)</f>
        <v>0</v>
      </c>
    </row>
    <row r="138" spans="1:6" ht="21.75" customHeight="1">
      <c r="A138" s="259">
        <v>3475</v>
      </c>
      <c r="B138" s="258" t="s">
        <v>438</v>
      </c>
      <c r="C138" s="257">
        <v>18</v>
      </c>
      <c r="D138" s="256">
        <v>0.26</v>
      </c>
      <c r="E138" s="256">
        <v>0.38</v>
      </c>
      <c r="F138" s="255">
        <f>SUM(D138:E138)</f>
        <v>0.64</v>
      </c>
    </row>
    <row r="139" spans="1:6" ht="12.75">
      <c r="A139" s="251" t="s">
        <v>437</v>
      </c>
      <c r="C139" s="257"/>
      <c r="D139" s="256"/>
      <c r="E139" s="256"/>
      <c r="F139" s="255">
        <f>SUM(D139:E139)</f>
        <v>0</v>
      </c>
    </row>
    <row r="140" spans="1:6" ht="12.75">
      <c r="A140" s="249">
        <v>3604</v>
      </c>
      <c r="B140" s="249" t="s">
        <v>435</v>
      </c>
      <c r="C140" s="257"/>
      <c r="D140" s="256"/>
      <c r="E140" s="256"/>
      <c r="F140" s="255">
        <f>SUM(D140:E140)</f>
        <v>0</v>
      </c>
    </row>
    <row r="141" spans="1:6" ht="21.75" customHeight="1">
      <c r="A141" s="252" t="s">
        <v>690</v>
      </c>
      <c r="B141" s="252"/>
      <c r="C141" s="254">
        <f>SUM(C9:C140)</f>
        <v>24245</v>
      </c>
      <c r="D141" s="253">
        <f>SUM(D9:D140)</f>
        <v>457.1300000000001</v>
      </c>
      <c r="E141" s="253">
        <f>SUM(E9:E140)</f>
        <v>386.91999999999996</v>
      </c>
      <c r="F141" s="277">
        <f>SUM(F9:F140)</f>
        <v>844.0500000000002</v>
      </c>
    </row>
    <row r="142" spans="1:6" ht="21.75" customHeight="1">
      <c r="A142" s="252" t="s">
        <v>689</v>
      </c>
      <c r="B142" s="252" t="s">
        <v>688</v>
      </c>
      <c r="F142" s="247">
        <f aca="true" t="shared" si="4" ref="F142:F173">SUM(D142:E142)</f>
        <v>0</v>
      </c>
    </row>
    <row r="143" spans="1:6" ht="15">
      <c r="A143" s="252" t="s">
        <v>166</v>
      </c>
      <c r="B143" s="252" t="s">
        <v>330</v>
      </c>
      <c r="F143" s="247">
        <f t="shared" si="4"/>
        <v>0</v>
      </c>
    </row>
    <row r="144" spans="1:6" ht="18.75" customHeight="1">
      <c r="A144" s="249">
        <v>4047</v>
      </c>
      <c r="B144" s="249" t="s">
        <v>624</v>
      </c>
      <c r="F144" s="247">
        <f t="shared" si="4"/>
        <v>0</v>
      </c>
    </row>
    <row r="145" spans="1:6" ht="18.75" customHeight="1">
      <c r="A145" s="249">
        <v>4055</v>
      </c>
      <c r="B145" s="249" t="s">
        <v>326</v>
      </c>
      <c r="F145" s="247">
        <f t="shared" si="4"/>
        <v>0</v>
      </c>
    </row>
    <row r="146" spans="1:6" ht="18.75" customHeight="1">
      <c r="A146" s="249">
        <v>4058</v>
      </c>
      <c r="B146" s="249" t="s">
        <v>623</v>
      </c>
      <c r="F146" s="247">
        <f t="shared" si="4"/>
        <v>0</v>
      </c>
    </row>
    <row r="147" spans="1:6" ht="18.75" customHeight="1">
      <c r="A147" s="249">
        <v>4059</v>
      </c>
      <c r="B147" s="249" t="s">
        <v>318</v>
      </c>
      <c r="F147" s="247">
        <f t="shared" si="4"/>
        <v>0</v>
      </c>
    </row>
    <row r="148" spans="1:6" ht="18.75" customHeight="1">
      <c r="A148" s="249">
        <v>4070</v>
      </c>
      <c r="B148" s="249" t="s">
        <v>539</v>
      </c>
      <c r="F148" s="247">
        <f t="shared" si="4"/>
        <v>0</v>
      </c>
    </row>
    <row r="149" spans="1:6" ht="18.75" customHeight="1">
      <c r="A149" s="249">
        <v>4075</v>
      </c>
      <c r="B149" s="249" t="s">
        <v>622</v>
      </c>
      <c r="F149" s="247">
        <f t="shared" si="4"/>
        <v>0</v>
      </c>
    </row>
    <row r="150" spans="1:6" ht="18.75" customHeight="1">
      <c r="A150" s="251" t="s">
        <v>162</v>
      </c>
      <c r="B150" s="251" t="s">
        <v>621</v>
      </c>
      <c r="F150" s="247">
        <f t="shared" si="4"/>
        <v>0</v>
      </c>
    </row>
    <row r="151" spans="1:6" ht="18.75" customHeight="1">
      <c r="A151" s="249">
        <v>4202</v>
      </c>
      <c r="B151" s="249" t="s">
        <v>620</v>
      </c>
      <c r="F151" s="247">
        <f t="shared" si="4"/>
        <v>0</v>
      </c>
    </row>
    <row r="152" spans="1:6" ht="18.75" customHeight="1">
      <c r="A152" s="249">
        <v>4210</v>
      </c>
      <c r="B152" s="249" t="s">
        <v>619</v>
      </c>
      <c r="F152" s="247">
        <f t="shared" si="4"/>
        <v>0</v>
      </c>
    </row>
    <row r="153" spans="1:6" ht="18.75" customHeight="1">
      <c r="A153" s="249">
        <v>4211</v>
      </c>
      <c r="B153" s="249" t="s">
        <v>618</v>
      </c>
      <c r="F153" s="247">
        <f t="shared" si="4"/>
        <v>0</v>
      </c>
    </row>
    <row r="154" spans="1:6" ht="18.75" customHeight="1">
      <c r="A154" s="249">
        <v>4215</v>
      </c>
      <c r="B154" s="249" t="s">
        <v>617</v>
      </c>
      <c r="F154" s="247">
        <f t="shared" si="4"/>
        <v>0</v>
      </c>
    </row>
    <row r="155" spans="1:6" ht="18.75" customHeight="1">
      <c r="A155" s="249">
        <v>4216</v>
      </c>
      <c r="B155" s="249" t="s">
        <v>616</v>
      </c>
      <c r="F155" s="247">
        <f t="shared" si="4"/>
        <v>0</v>
      </c>
    </row>
    <row r="156" spans="1:6" ht="18.75" customHeight="1">
      <c r="A156" s="249">
        <v>4217</v>
      </c>
      <c r="B156" s="249" t="s">
        <v>615</v>
      </c>
      <c r="F156" s="247">
        <f t="shared" si="4"/>
        <v>0</v>
      </c>
    </row>
    <row r="157" spans="1:6" ht="18.75" customHeight="1">
      <c r="A157" s="249">
        <v>4220</v>
      </c>
      <c r="B157" s="249" t="s">
        <v>614</v>
      </c>
      <c r="F157" s="247">
        <f t="shared" si="4"/>
        <v>0</v>
      </c>
    </row>
    <row r="158" spans="1:6" ht="18.75" customHeight="1">
      <c r="A158" s="249">
        <v>4221</v>
      </c>
      <c r="B158" s="249" t="s">
        <v>613</v>
      </c>
      <c r="F158" s="247">
        <f t="shared" si="4"/>
        <v>0</v>
      </c>
    </row>
    <row r="159" spans="1:6" ht="18.75" customHeight="1">
      <c r="A159" s="249">
        <v>4225</v>
      </c>
      <c r="B159" s="249" t="s">
        <v>612</v>
      </c>
      <c r="F159" s="247">
        <f t="shared" si="4"/>
        <v>0</v>
      </c>
    </row>
    <row r="160" spans="1:6" ht="18.75" customHeight="1">
      <c r="A160" s="249">
        <v>4235</v>
      </c>
      <c r="B160" s="249" t="s">
        <v>611</v>
      </c>
      <c r="F160" s="247">
        <f t="shared" si="4"/>
        <v>0</v>
      </c>
    </row>
    <row r="161" spans="1:6" ht="18.75" customHeight="1">
      <c r="A161" s="249">
        <v>4236</v>
      </c>
      <c r="B161" s="249" t="s">
        <v>610</v>
      </c>
      <c r="F161" s="247">
        <f t="shared" si="4"/>
        <v>0</v>
      </c>
    </row>
    <row r="162" spans="1:6" ht="18.75" customHeight="1">
      <c r="A162" s="249">
        <v>4250</v>
      </c>
      <c r="B162" s="249" t="s">
        <v>499</v>
      </c>
      <c r="F162" s="247">
        <f t="shared" si="4"/>
        <v>0</v>
      </c>
    </row>
    <row r="163" spans="1:6" ht="18.75" customHeight="1">
      <c r="A163" s="251" t="s">
        <v>158</v>
      </c>
      <c r="B163" s="251" t="s">
        <v>609</v>
      </c>
      <c r="F163" s="247">
        <f t="shared" si="4"/>
        <v>0</v>
      </c>
    </row>
    <row r="164" spans="1:6" ht="18.75" customHeight="1">
      <c r="A164" s="249">
        <v>4401</v>
      </c>
      <c r="B164" s="249" t="s">
        <v>268</v>
      </c>
      <c r="F164" s="247">
        <f t="shared" si="4"/>
        <v>0</v>
      </c>
    </row>
    <row r="165" spans="1:6" ht="18.75" customHeight="1">
      <c r="A165" s="249">
        <v>4402</v>
      </c>
      <c r="B165" s="249" t="s">
        <v>608</v>
      </c>
      <c r="F165" s="247">
        <f t="shared" si="4"/>
        <v>0</v>
      </c>
    </row>
    <row r="166" spans="1:6" ht="18.75" customHeight="1">
      <c r="A166" s="249">
        <v>4403</v>
      </c>
      <c r="B166" s="249" t="s">
        <v>495</v>
      </c>
      <c r="F166" s="247">
        <f t="shared" si="4"/>
        <v>0</v>
      </c>
    </row>
    <row r="167" spans="1:6" ht="18.75" customHeight="1">
      <c r="A167" s="249">
        <v>4404</v>
      </c>
      <c r="B167" s="249" t="s">
        <v>494</v>
      </c>
      <c r="F167" s="247">
        <f t="shared" si="4"/>
        <v>0</v>
      </c>
    </row>
    <row r="168" spans="1:6" ht="18.75" customHeight="1">
      <c r="A168" s="249">
        <v>4405</v>
      </c>
      <c r="B168" s="249" t="s">
        <v>261</v>
      </c>
      <c r="F168" s="247">
        <f t="shared" si="4"/>
        <v>0</v>
      </c>
    </row>
    <row r="169" spans="1:6" ht="18.75" customHeight="1">
      <c r="A169" s="249">
        <v>4406</v>
      </c>
      <c r="B169" s="249" t="s">
        <v>607</v>
      </c>
      <c r="F169" s="247">
        <f t="shared" si="4"/>
        <v>0</v>
      </c>
    </row>
    <row r="170" spans="1:6" ht="18.75" customHeight="1">
      <c r="A170" s="249">
        <v>4407</v>
      </c>
      <c r="B170" s="249" t="s">
        <v>256</v>
      </c>
      <c r="F170" s="247">
        <f t="shared" si="4"/>
        <v>0</v>
      </c>
    </row>
    <row r="171" spans="1:6" ht="18.75" customHeight="1">
      <c r="A171" s="249">
        <v>4408</v>
      </c>
      <c r="B171" s="249" t="s">
        <v>606</v>
      </c>
      <c r="F171" s="247">
        <f t="shared" si="4"/>
        <v>0</v>
      </c>
    </row>
    <row r="172" spans="1:6" ht="18.75" customHeight="1">
      <c r="A172" s="249">
        <v>4415</v>
      </c>
      <c r="B172" s="249" t="s">
        <v>490</v>
      </c>
      <c r="F172" s="247">
        <f t="shared" si="4"/>
        <v>0</v>
      </c>
    </row>
    <row r="173" spans="1:6" ht="18.75" customHeight="1">
      <c r="A173" s="249">
        <v>4416</v>
      </c>
      <c r="B173" s="249" t="s">
        <v>605</v>
      </c>
      <c r="F173" s="247">
        <f t="shared" si="4"/>
        <v>0</v>
      </c>
    </row>
    <row r="174" spans="1:6" ht="18.75" customHeight="1">
      <c r="A174" s="249">
        <v>4425</v>
      </c>
      <c r="B174" s="249" t="s">
        <v>250</v>
      </c>
      <c r="F174" s="247">
        <f aca="true" t="shared" si="5" ref="F174:F205">SUM(D174:E174)</f>
        <v>0</v>
      </c>
    </row>
    <row r="175" spans="1:6" ht="18.75" customHeight="1">
      <c r="A175" s="249">
        <v>4435</v>
      </c>
      <c r="B175" s="249" t="s">
        <v>248</v>
      </c>
      <c r="F175" s="247">
        <f t="shared" si="5"/>
        <v>0</v>
      </c>
    </row>
    <row r="176" spans="1:6" ht="18.75" customHeight="1">
      <c r="A176" s="249">
        <v>4515</v>
      </c>
      <c r="B176" s="249" t="s">
        <v>478</v>
      </c>
      <c r="F176" s="247">
        <f t="shared" si="5"/>
        <v>0</v>
      </c>
    </row>
    <row r="177" spans="1:6" ht="18.75" customHeight="1">
      <c r="A177" s="249">
        <v>4551</v>
      </c>
      <c r="B177" s="249" t="s">
        <v>604</v>
      </c>
      <c r="F177" s="247">
        <f t="shared" si="5"/>
        <v>0</v>
      </c>
    </row>
    <row r="178" spans="1:6" ht="18.75" customHeight="1">
      <c r="A178" s="249">
        <v>4552</v>
      </c>
      <c r="B178" s="249" t="s">
        <v>476</v>
      </c>
      <c r="F178" s="247">
        <f t="shared" si="5"/>
        <v>0</v>
      </c>
    </row>
    <row r="179" spans="1:6" ht="18.75" customHeight="1">
      <c r="A179" s="249">
        <v>4575</v>
      </c>
      <c r="B179" s="249" t="s">
        <v>238</v>
      </c>
      <c r="F179" s="247">
        <f t="shared" si="5"/>
        <v>0</v>
      </c>
    </row>
    <row r="180" spans="1:6" ht="18.75" customHeight="1">
      <c r="A180" s="249">
        <v>4700</v>
      </c>
      <c r="B180" s="249" t="s">
        <v>475</v>
      </c>
      <c r="F180" s="247">
        <f t="shared" si="5"/>
        <v>0</v>
      </c>
    </row>
    <row r="181" spans="1:6" ht="18.75" customHeight="1">
      <c r="A181" s="249">
        <v>4701</v>
      </c>
      <c r="B181" s="249" t="s">
        <v>474</v>
      </c>
      <c r="F181" s="247">
        <f t="shared" si="5"/>
        <v>0</v>
      </c>
    </row>
    <row r="182" spans="1:6" ht="18.75" customHeight="1">
      <c r="A182" s="249">
        <v>4702</v>
      </c>
      <c r="B182" s="249" t="s">
        <v>602</v>
      </c>
      <c r="F182" s="247">
        <f t="shared" si="5"/>
        <v>0</v>
      </c>
    </row>
    <row r="183" spans="1:6" ht="18.75" customHeight="1">
      <c r="A183" s="249">
        <v>4705</v>
      </c>
      <c r="B183" s="249" t="s">
        <v>226</v>
      </c>
      <c r="F183" s="247">
        <f t="shared" si="5"/>
        <v>0</v>
      </c>
    </row>
    <row r="184" spans="1:6" ht="18.75" customHeight="1">
      <c r="A184" s="249">
        <v>4711</v>
      </c>
      <c r="B184" s="249" t="s">
        <v>472</v>
      </c>
      <c r="F184" s="247">
        <f t="shared" si="5"/>
        <v>0</v>
      </c>
    </row>
    <row r="185" spans="1:6" ht="18.75" customHeight="1">
      <c r="A185" s="249">
        <v>4801</v>
      </c>
      <c r="B185" s="249" t="s">
        <v>601</v>
      </c>
      <c r="F185" s="247">
        <f t="shared" si="5"/>
        <v>0</v>
      </c>
    </row>
    <row r="186" spans="1:6" ht="18.75" customHeight="1">
      <c r="A186" s="249">
        <v>4810</v>
      </c>
      <c r="B186" s="249" t="s">
        <v>600</v>
      </c>
      <c r="F186" s="247">
        <f t="shared" si="5"/>
        <v>0</v>
      </c>
    </row>
    <row r="187" spans="1:6" ht="18.75" customHeight="1">
      <c r="A187" s="249">
        <v>4851</v>
      </c>
      <c r="B187" s="249" t="s">
        <v>468</v>
      </c>
      <c r="F187" s="247">
        <f t="shared" si="5"/>
        <v>0</v>
      </c>
    </row>
    <row r="188" spans="1:6" ht="18.75" customHeight="1">
      <c r="A188" s="249">
        <v>4852</v>
      </c>
      <c r="B188" s="249" t="s">
        <v>213</v>
      </c>
      <c r="F188" s="247">
        <f t="shared" si="5"/>
        <v>0</v>
      </c>
    </row>
    <row r="189" spans="1:6" ht="18.75" customHeight="1">
      <c r="A189" s="249">
        <v>4853</v>
      </c>
      <c r="B189" s="249" t="s">
        <v>599</v>
      </c>
      <c r="F189" s="247">
        <f t="shared" si="5"/>
        <v>0</v>
      </c>
    </row>
    <row r="190" spans="1:6" ht="18.75" customHeight="1">
      <c r="A190" s="249">
        <v>4854</v>
      </c>
      <c r="B190" s="249" t="s">
        <v>598</v>
      </c>
      <c r="F190" s="247">
        <f t="shared" si="5"/>
        <v>0</v>
      </c>
    </row>
    <row r="191" spans="1:6" ht="18.75" customHeight="1">
      <c r="A191" s="249">
        <v>4855</v>
      </c>
      <c r="B191" s="249" t="s">
        <v>597</v>
      </c>
      <c r="F191" s="247">
        <f t="shared" si="5"/>
        <v>0</v>
      </c>
    </row>
    <row r="192" spans="1:6" ht="18.75" customHeight="1">
      <c r="A192" s="249">
        <v>4856</v>
      </c>
      <c r="B192" s="249" t="s">
        <v>596</v>
      </c>
      <c r="F192" s="247">
        <f t="shared" si="5"/>
        <v>0</v>
      </c>
    </row>
    <row r="193" spans="1:6" ht="18.75" customHeight="1">
      <c r="A193" s="249">
        <v>4857</v>
      </c>
      <c r="B193" s="249" t="s">
        <v>595</v>
      </c>
      <c r="F193" s="247">
        <f t="shared" si="5"/>
        <v>0</v>
      </c>
    </row>
    <row r="194" spans="1:6" ht="18.75" customHeight="1">
      <c r="A194" s="249">
        <v>4858</v>
      </c>
      <c r="B194" s="249" t="s">
        <v>594</v>
      </c>
      <c r="F194" s="247">
        <f t="shared" si="5"/>
        <v>0</v>
      </c>
    </row>
    <row r="195" spans="1:6" ht="18.75" customHeight="1">
      <c r="A195" s="249">
        <v>4859</v>
      </c>
      <c r="B195" s="249" t="s">
        <v>593</v>
      </c>
      <c r="F195" s="247">
        <f t="shared" si="5"/>
        <v>0</v>
      </c>
    </row>
    <row r="196" spans="1:6" ht="18.75" customHeight="1">
      <c r="A196" s="249">
        <v>4860</v>
      </c>
      <c r="B196" s="249" t="s">
        <v>592</v>
      </c>
      <c r="F196" s="247">
        <f t="shared" si="5"/>
        <v>0</v>
      </c>
    </row>
    <row r="197" spans="1:6" ht="18.75" customHeight="1">
      <c r="A197" s="249">
        <v>4875</v>
      </c>
      <c r="B197" s="249" t="s">
        <v>208</v>
      </c>
      <c r="F197" s="247">
        <f t="shared" si="5"/>
        <v>0</v>
      </c>
    </row>
    <row r="198" spans="1:6" ht="18.75" customHeight="1">
      <c r="A198" s="249">
        <v>4885</v>
      </c>
      <c r="B198" s="249" t="s">
        <v>591</v>
      </c>
      <c r="F198" s="247">
        <f t="shared" si="5"/>
        <v>0</v>
      </c>
    </row>
    <row r="199" spans="1:6" ht="18.75" customHeight="1">
      <c r="A199" s="249">
        <v>5051</v>
      </c>
      <c r="B199" s="249" t="s">
        <v>464</v>
      </c>
      <c r="F199" s="247">
        <f t="shared" si="5"/>
        <v>0</v>
      </c>
    </row>
    <row r="200" spans="1:6" ht="18.75" customHeight="1">
      <c r="A200" s="249">
        <v>5052</v>
      </c>
      <c r="B200" s="249" t="s">
        <v>463</v>
      </c>
      <c r="F200" s="247">
        <f t="shared" si="5"/>
        <v>0</v>
      </c>
    </row>
    <row r="201" spans="1:6" ht="18.75" customHeight="1">
      <c r="A201" s="249">
        <v>5053</v>
      </c>
      <c r="B201" s="249" t="s">
        <v>462</v>
      </c>
      <c r="F201" s="247">
        <f t="shared" si="5"/>
        <v>0</v>
      </c>
    </row>
    <row r="202" spans="1:6" ht="18.75" customHeight="1">
      <c r="A202" s="249">
        <v>5054</v>
      </c>
      <c r="B202" s="249" t="s">
        <v>461</v>
      </c>
      <c r="F202" s="247">
        <f t="shared" si="5"/>
        <v>0</v>
      </c>
    </row>
    <row r="203" spans="1:6" ht="18.75" customHeight="1">
      <c r="A203" s="249">
        <v>5055</v>
      </c>
      <c r="B203" s="249" t="s">
        <v>460</v>
      </c>
      <c r="F203" s="247">
        <f t="shared" si="5"/>
        <v>0</v>
      </c>
    </row>
    <row r="204" spans="1:6" ht="18.75" customHeight="1">
      <c r="A204" s="249">
        <v>5056</v>
      </c>
      <c r="B204" s="249" t="s">
        <v>201</v>
      </c>
      <c r="F204" s="247">
        <f t="shared" si="5"/>
        <v>0</v>
      </c>
    </row>
    <row r="205" spans="1:6" ht="18.75" customHeight="1">
      <c r="A205" s="249">
        <v>5075</v>
      </c>
      <c r="B205" s="249" t="s">
        <v>459</v>
      </c>
      <c r="F205" s="247">
        <f t="shared" si="5"/>
        <v>0</v>
      </c>
    </row>
    <row r="206" spans="1:6" ht="18.75" customHeight="1">
      <c r="A206" s="249">
        <v>5425</v>
      </c>
      <c r="B206" s="249" t="s">
        <v>590</v>
      </c>
      <c r="F206" s="247">
        <f aca="true" t="shared" si="6" ref="F206:F215">SUM(D206:E206)</f>
        <v>0</v>
      </c>
    </row>
    <row r="207" spans="1:6" ht="18.75" customHeight="1">
      <c r="A207" s="249">
        <v>5452</v>
      </c>
      <c r="B207" s="249" t="s">
        <v>198</v>
      </c>
      <c r="F207" s="247">
        <f t="shared" si="6"/>
        <v>0</v>
      </c>
    </row>
    <row r="208" spans="1:6" ht="18.75" customHeight="1">
      <c r="A208" s="249">
        <v>5453</v>
      </c>
      <c r="B208" s="249" t="s">
        <v>589</v>
      </c>
      <c r="F208" s="247">
        <f t="shared" si="6"/>
        <v>0</v>
      </c>
    </row>
    <row r="209" spans="1:6" ht="18.75" customHeight="1">
      <c r="A209" s="249">
        <v>5455</v>
      </c>
      <c r="B209" s="249" t="s">
        <v>588</v>
      </c>
      <c r="F209" s="247">
        <f t="shared" si="6"/>
        <v>0</v>
      </c>
    </row>
    <row r="210" spans="1:6" ht="18.75" customHeight="1">
      <c r="A210" s="249">
        <v>5465</v>
      </c>
      <c r="B210" s="249" t="s">
        <v>452</v>
      </c>
      <c r="F210" s="247">
        <f t="shared" si="6"/>
        <v>0</v>
      </c>
    </row>
    <row r="211" spans="1:6" ht="12.75">
      <c r="A211" s="249">
        <v>5466</v>
      </c>
      <c r="B211" s="249" t="s">
        <v>587</v>
      </c>
      <c r="F211" s="247">
        <f t="shared" si="6"/>
        <v>0</v>
      </c>
    </row>
    <row r="212" spans="1:6" ht="18.75" customHeight="1">
      <c r="A212" s="249">
        <v>5475</v>
      </c>
      <c r="B212" s="249" t="s">
        <v>586</v>
      </c>
      <c r="F212" s="247">
        <f t="shared" si="6"/>
        <v>0</v>
      </c>
    </row>
    <row r="213" spans="1:6" ht="12.75">
      <c r="A213" s="251" t="s">
        <v>687</v>
      </c>
      <c r="B213" s="251"/>
      <c r="F213" s="247">
        <f t="shared" si="6"/>
        <v>0</v>
      </c>
    </row>
    <row r="214" spans="1:6" ht="12.75">
      <c r="A214" s="251" t="s">
        <v>686</v>
      </c>
      <c r="B214" s="251"/>
      <c r="C214" s="248">
        <f>SUM(C141,C213)</f>
        <v>24245</v>
      </c>
      <c r="D214" s="248">
        <f>SUM(D141,D213)</f>
        <v>457.1300000000001</v>
      </c>
      <c r="E214" s="248">
        <f>SUM(E141,E213)</f>
        <v>386.91999999999996</v>
      </c>
      <c r="F214" s="247">
        <f t="shared" si="6"/>
        <v>844.0500000000001</v>
      </c>
    </row>
    <row r="215" ht="12.75">
      <c r="F215" s="247">
        <f t="shared" si="6"/>
        <v>0</v>
      </c>
    </row>
  </sheetData>
  <sheetProtection/>
  <mergeCells count="3">
    <mergeCell ref="C2:E2"/>
    <mergeCell ref="C3:C4"/>
    <mergeCell ref="D3:F3"/>
  </mergeCells>
  <printOptions horizontalCentered="1"/>
  <pageMargins left="0" right="0" top="0.433070866141732" bottom="0.748031496062992" header="0.31496062992126" footer="0.31496062992126"/>
  <pageSetup firstPageNumber="36" useFirstPageNumber="1" orientation="landscape"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F216"/>
  <sheetViews>
    <sheetView zoomScalePageLayoutView="0" workbookViewId="0" topLeftCell="A1">
      <selection activeCell="D198" sqref="D198"/>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1660</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139</v>
      </c>
      <c r="D9" s="255">
        <v>2.57</v>
      </c>
      <c r="E9" s="255">
        <v>2.46</v>
      </c>
      <c r="F9" s="267">
        <f aca="true" t="shared" si="0" ref="F9:F40">SUM(D9:E9)</f>
        <v>5.029999999999999</v>
      </c>
    </row>
    <row r="10" spans="1:6" ht="22.5" customHeight="1">
      <c r="A10" s="249">
        <v>2012</v>
      </c>
      <c r="B10" s="249" t="s">
        <v>580</v>
      </c>
      <c r="C10" s="267">
        <v>84</v>
      </c>
      <c r="D10" s="255">
        <v>1.42</v>
      </c>
      <c r="E10" s="255">
        <f>1.13+0.13</f>
        <v>1.2599999999999998</v>
      </c>
      <c r="F10" s="267">
        <f t="shared" si="0"/>
        <v>2.6799999999999997</v>
      </c>
    </row>
    <row r="11" spans="1:6" ht="22.5" customHeight="1">
      <c r="A11" s="249">
        <v>2013</v>
      </c>
      <c r="B11" s="249" t="s">
        <v>579</v>
      </c>
      <c r="C11" s="267">
        <v>165</v>
      </c>
      <c r="D11" s="255">
        <v>2.46</v>
      </c>
      <c r="E11" s="255">
        <v>2.39</v>
      </c>
      <c r="F11" s="267">
        <f t="shared" si="0"/>
        <v>4.85</v>
      </c>
    </row>
    <row r="12" spans="1:6" ht="22.5" customHeight="1">
      <c r="A12" s="249">
        <v>2014</v>
      </c>
      <c r="B12" s="249" t="s">
        <v>315</v>
      </c>
      <c r="C12" s="267">
        <v>200</v>
      </c>
      <c r="D12" s="255">
        <v>3.02</v>
      </c>
      <c r="E12" s="255">
        <v>3.29</v>
      </c>
      <c r="F12" s="267">
        <f t="shared" si="0"/>
        <v>6.3100000000000005</v>
      </c>
    </row>
    <row r="13" spans="1:6" ht="22.5" customHeight="1">
      <c r="A13" s="249">
        <v>2015</v>
      </c>
      <c r="B13" s="249" t="s">
        <v>314</v>
      </c>
      <c r="C13" s="267">
        <v>50</v>
      </c>
      <c r="D13" s="255">
        <v>0.89</v>
      </c>
      <c r="E13" s="255">
        <v>0.74</v>
      </c>
      <c r="F13" s="267">
        <f t="shared" si="0"/>
        <v>1.63</v>
      </c>
    </row>
    <row r="14" spans="1:6" ht="22.5" customHeight="1">
      <c r="A14" s="249" t="s">
        <v>578</v>
      </c>
      <c r="B14" s="249" t="s">
        <v>577</v>
      </c>
      <c r="C14" s="267"/>
      <c r="D14" s="255"/>
      <c r="E14" s="255"/>
      <c r="F14" s="267">
        <f t="shared" si="0"/>
        <v>0</v>
      </c>
    </row>
    <row r="15" spans="1:6" ht="22.5" customHeight="1">
      <c r="A15" s="249">
        <v>2020</v>
      </c>
      <c r="B15" s="260" t="s">
        <v>576</v>
      </c>
      <c r="C15" s="267">
        <v>29</v>
      </c>
      <c r="D15" s="255">
        <v>0.51</v>
      </c>
      <c r="E15" s="255">
        <v>0.38</v>
      </c>
      <c r="F15" s="267">
        <f t="shared" si="0"/>
        <v>0.89</v>
      </c>
    </row>
    <row r="16" spans="1:6" ht="22.5" customHeight="1">
      <c r="A16" s="249">
        <v>2029</v>
      </c>
      <c r="B16" s="249" t="s">
        <v>575</v>
      </c>
      <c r="C16" s="267">
        <v>316</v>
      </c>
      <c r="D16" s="255">
        <v>4.88</v>
      </c>
      <c r="E16" s="255">
        <v>4.74</v>
      </c>
      <c r="F16" s="267">
        <f t="shared" si="0"/>
        <v>9.620000000000001</v>
      </c>
    </row>
    <row r="17" spans="1:6" ht="22.5" customHeight="1">
      <c r="A17" s="249">
        <v>2030</v>
      </c>
      <c r="B17" s="249" t="s">
        <v>574</v>
      </c>
      <c r="C17" s="267"/>
      <c r="D17" s="255"/>
      <c r="E17" s="255"/>
      <c r="F17" s="267">
        <f t="shared" si="0"/>
        <v>0</v>
      </c>
    </row>
    <row r="18" spans="1:6" ht="22.5" customHeight="1">
      <c r="A18" s="249">
        <v>2035</v>
      </c>
      <c r="B18" s="260" t="s">
        <v>573</v>
      </c>
      <c r="C18" s="267"/>
      <c r="D18" s="255"/>
      <c r="E18" s="255"/>
      <c r="F18" s="267">
        <f t="shared" si="0"/>
        <v>0</v>
      </c>
    </row>
    <row r="19" spans="1:6" ht="22.5" customHeight="1">
      <c r="A19" s="249">
        <v>2039</v>
      </c>
      <c r="B19" s="249" t="s">
        <v>572</v>
      </c>
      <c r="C19" s="267">
        <v>114</v>
      </c>
      <c r="D19" s="255">
        <v>1.8</v>
      </c>
      <c r="E19" s="255">
        <v>1.7</v>
      </c>
      <c r="F19" s="255">
        <f t="shared" si="0"/>
        <v>3.5</v>
      </c>
    </row>
    <row r="20" spans="1:6" ht="21.75" customHeight="1">
      <c r="A20" s="249">
        <v>2040</v>
      </c>
      <c r="B20" s="249" t="s">
        <v>571</v>
      </c>
      <c r="C20" s="267">
        <v>82</v>
      </c>
      <c r="D20" s="255">
        <v>1.57</v>
      </c>
      <c r="E20" s="255">
        <v>1.42</v>
      </c>
      <c r="F20" s="267">
        <f t="shared" si="0"/>
        <v>2.99</v>
      </c>
    </row>
    <row r="21" spans="1:6" ht="21.75" customHeight="1">
      <c r="A21" s="249">
        <v>2041</v>
      </c>
      <c r="B21" s="249" t="s">
        <v>570</v>
      </c>
      <c r="C21" s="267">
        <v>49</v>
      </c>
      <c r="D21" s="255">
        <v>0.8</v>
      </c>
      <c r="E21" s="255">
        <v>0.78</v>
      </c>
      <c r="F21" s="267">
        <f t="shared" si="0"/>
        <v>1.58</v>
      </c>
    </row>
    <row r="22" spans="1:6" ht="25.5">
      <c r="A22" s="249">
        <v>2043</v>
      </c>
      <c r="B22" s="261" t="s">
        <v>569</v>
      </c>
      <c r="C22" s="267"/>
      <c r="D22" s="255"/>
      <c r="E22" s="255"/>
      <c r="F22" s="267">
        <f t="shared" si="0"/>
        <v>0</v>
      </c>
    </row>
    <row r="23" spans="1:6" ht="24" customHeight="1">
      <c r="A23" s="249">
        <v>2045</v>
      </c>
      <c r="B23" s="260" t="s">
        <v>568</v>
      </c>
      <c r="C23" s="267">
        <v>23</v>
      </c>
      <c r="D23" s="255">
        <v>0.49</v>
      </c>
      <c r="E23" s="255">
        <v>0.41</v>
      </c>
      <c r="F23" s="267">
        <f t="shared" si="0"/>
        <v>0.8999999999999999</v>
      </c>
    </row>
    <row r="24" spans="1:6" ht="21.75" customHeight="1">
      <c r="A24" s="249">
        <v>2047</v>
      </c>
      <c r="B24" s="249" t="s">
        <v>567</v>
      </c>
      <c r="C24" s="267"/>
      <c r="D24" s="255"/>
      <c r="E24" s="255"/>
      <c r="F24" s="267">
        <f t="shared" si="0"/>
        <v>0</v>
      </c>
    </row>
    <row r="25" spans="1:6" ht="21.75" customHeight="1">
      <c r="A25" s="258" t="s">
        <v>335</v>
      </c>
      <c r="B25" s="249" t="s">
        <v>556</v>
      </c>
      <c r="C25" s="267"/>
      <c r="D25" s="255"/>
      <c r="E25" s="255"/>
      <c r="F25" s="267">
        <f t="shared" si="0"/>
        <v>0</v>
      </c>
    </row>
    <row r="26" spans="1:6" ht="21.75" customHeight="1">
      <c r="A26" s="249">
        <v>2051</v>
      </c>
      <c r="B26" s="249" t="s">
        <v>328</v>
      </c>
      <c r="C26" s="257">
        <v>28</v>
      </c>
      <c r="D26" s="256">
        <v>0.86</v>
      </c>
      <c r="E26" s="256">
        <v>0.73</v>
      </c>
      <c r="F26" s="267">
        <f t="shared" si="0"/>
        <v>1.5899999999999999</v>
      </c>
    </row>
    <row r="27" spans="1:6" ht="21.75" customHeight="1">
      <c r="A27" s="249">
        <v>2052</v>
      </c>
      <c r="B27" s="249" t="s">
        <v>555</v>
      </c>
      <c r="C27" s="257">
        <v>483</v>
      </c>
      <c r="D27" s="256">
        <v>7.460000000000001</v>
      </c>
      <c r="E27" s="256">
        <v>8.850000000000001</v>
      </c>
      <c r="F27" s="267">
        <f t="shared" si="0"/>
        <v>16.310000000000002</v>
      </c>
    </row>
    <row r="28" spans="1:6" ht="21.75" customHeight="1">
      <c r="A28" s="249">
        <v>2053</v>
      </c>
      <c r="B28" s="249" t="s">
        <v>554</v>
      </c>
      <c r="C28" s="257">
        <v>184</v>
      </c>
      <c r="D28" s="256">
        <v>3.54</v>
      </c>
      <c r="E28" s="256">
        <v>3.44</v>
      </c>
      <c r="F28" s="267">
        <f t="shared" si="0"/>
        <v>6.98</v>
      </c>
    </row>
    <row r="29" spans="1:6" ht="21.75" customHeight="1">
      <c r="A29" s="249">
        <v>2054</v>
      </c>
      <c r="B29" s="249" t="s">
        <v>553</v>
      </c>
      <c r="C29" s="257">
        <v>216</v>
      </c>
      <c r="D29" s="256">
        <v>4.199999999999999</v>
      </c>
      <c r="E29" s="256">
        <v>4.58</v>
      </c>
      <c r="F29" s="267">
        <f t="shared" si="0"/>
        <v>8.78</v>
      </c>
    </row>
    <row r="30" spans="1:6" ht="21.75" customHeight="1">
      <c r="A30" s="249">
        <v>2055</v>
      </c>
      <c r="B30" s="249" t="s">
        <v>552</v>
      </c>
      <c r="C30" s="257">
        <v>4737</v>
      </c>
      <c r="D30" s="256">
        <v>106.96</v>
      </c>
      <c r="E30" s="256">
        <v>71.3</v>
      </c>
      <c r="F30" s="267">
        <f t="shared" si="0"/>
        <v>178.26</v>
      </c>
    </row>
    <row r="31" spans="2:6" ht="21.75" customHeight="1">
      <c r="B31" s="258">
        <v>115</v>
      </c>
      <c r="C31" s="257"/>
      <c r="D31" s="256"/>
      <c r="E31" s="256"/>
      <c r="F31" s="267">
        <f t="shared" si="0"/>
        <v>0</v>
      </c>
    </row>
    <row r="32" spans="2:6" ht="12.75">
      <c r="B32" s="266"/>
      <c r="C32" s="257"/>
      <c r="D32" s="256"/>
      <c r="E32" s="256"/>
      <c r="F32" s="267">
        <f t="shared" si="0"/>
        <v>0</v>
      </c>
    </row>
    <row r="33" spans="1:6" ht="21.75" customHeight="1">
      <c r="A33" s="249">
        <v>2056</v>
      </c>
      <c r="B33" s="258" t="s">
        <v>550</v>
      </c>
      <c r="C33" s="257"/>
      <c r="D33" s="256"/>
      <c r="E33" s="256"/>
      <c r="F33" s="267">
        <f t="shared" si="0"/>
        <v>0</v>
      </c>
    </row>
    <row r="34" spans="2:6" ht="21.75" customHeight="1">
      <c r="B34" s="258">
        <v>102</v>
      </c>
      <c r="C34" s="257">
        <v>93</v>
      </c>
      <c r="D34" s="256">
        <v>1.36</v>
      </c>
      <c r="E34" s="256">
        <v>1.72</v>
      </c>
      <c r="F34" s="267">
        <f t="shared" si="0"/>
        <v>3.08</v>
      </c>
    </row>
    <row r="35" spans="2:6" ht="12.75">
      <c r="B35" s="266"/>
      <c r="C35" s="257"/>
      <c r="D35" s="256"/>
      <c r="E35" s="256"/>
      <c r="F35" s="267">
        <f t="shared" si="0"/>
        <v>0</v>
      </c>
    </row>
    <row r="36" spans="1:6" ht="21.75" customHeight="1">
      <c r="A36" s="249">
        <v>2057</v>
      </c>
      <c r="B36" s="249" t="s">
        <v>547</v>
      </c>
      <c r="C36" s="257"/>
      <c r="D36" s="256"/>
      <c r="E36" s="256"/>
      <c r="F36" s="267">
        <f t="shared" si="0"/>
        <v>0</v>
      </c>
    </row>
    <row r="37" spans="1:6" ht="21.75" customHeight="1">
      <c r="A37" s="249">
        <v>2058</v>
      </c>
      <c r="B37" s="249" t="s">
        <v>546</v>
      </c>
      <c r="C37" s="257">
        <v>130</v>
      </c>
      <c r="D37" s="256">
        <v>2.19</v>
      </c>
      <c r="E37" s="256">
        <v>1.98</v>
      </c>
      <c r="F37" s="267">
        <f t="shared" si="0"/>
        <v>4.17</v>
      </c>
    </row>
    <row r="38" spans="1:6" ht="21.75" customHeight="1">
      <c r="A38" s="249">
        <v>2059</v>
      </c>
      <c r="B38" s="249" t="s">
        <v>692</v>
      </c>
      <c r="C38" s="257">
        <v>218</v>
      </c>
      <c r="D38" s="256">
        <v>4.44</v>
      </c>
      <c r="E38" s="256">
        <v>4.38</v>
      </c>
      <c r="F38" s="267">
        <f t="shared" si="0"/>
        <v>8.82</v>
      </c>
    </row>
    <row r="39" spans="1:6" ht="21.75" customHeight="1">
      <c r="A39" s="249">
        <v>2062</v>
      </c>
      <c r="B39" s="249" t="s">
        <v>540</v>
      </c>
      <c r="C39" s="257">
        <v>103</v>
      </c>
      <c r="D39" s="256">
        <v>1.93</v>
      </c>
      <c r="E39" s="256">
        <v>1.35</v>
      </c>
      <c r="F39" s="267">
        <f t="shared" si="0"/>
        <v>3.2800000000000002</v>
      </c>
    </row>
    <row r="40" spans="1:6" ht="21.75" customHeight="1">
      <c r="A40" s="249">
        <v>2070</v>
      </c>
      <c r="B40" s="249" t="s">
        <v>539</v>
      </c>
      <c r="C40" s="257">
        <v>196</v>
      </c>
      <c r="D40" s="256">
        <v>3.52</v>
      </c>
      <c r="E40" s="256">
        <v>3.04</v>
      </c>
      <c r="F40" s="267">
        <f t="shared" si="0"/>
        <v>6.5600000000000005</v>
      </c>
    </row>
    <row r="41" spans="1:6" ht="21.75" customHeight="1">
      <c r="A41" s="249">
        <v>2075</v>
      </c>
      <c r="B41" s="249" t="s">
        <v>530</v>
      </c>
      <c r="C41" s="257">
        <v>21</v>
      </c>
      <c r="D41" s="256">
        <v>0.43</v>
      </c>
      <c r="E41" s="256">
        <v>0.35</v>
      </c>
      <c r="F41" s="267">
        <f aca="true" t="shared" si="1" ref="F41:F72">SUM(D41:E41)</f>
        <v>0.78</v>
      </c>
    </row>
    <row r="42" spans="3:6" ht="12.75">
      <c r="C42" s="257"/>
      <c r="D42" s="256"/>
      <c r="E42" s="256"/>
      <c r="F42" s="267">
        <f t="shared" si="1"/>
        <v>0</v>
      </c>
    </row>
    <row r="43" spans="1:6" ht="21.75" customHeight="1">
      <c r="A43" s="251" t="s">
        <v>162</v>
      </c>
      <c r="B43" s="251" t="s">
        <v>304</v>
      </c>
      <c r="C43" s="257"/>
      <c r="D43" s="256"/>
      <c r="E43" s="256"/>
      <c r="F43" s="267">
        <f t="shared" si="1"/>
        <v>0</v>
      </c>
    </row>
    <row r="44" spans="1:6" ht="21.75" customHeight="1">
      <c r="A44" s="249">
        <v>2202</v>
      </c>
      <c r="B44" s="249" t="s">
        <v>301</v>
      </c>
      <c r="C44" s="257">
        <v>7401</v>
      </c>
      <c r="D44" s="256">
        <v>142.79</v>
      </c>
      <c r="E44" s="256">
        <v>116.23</v>
      </c>
      <c r="F44" s="267">
        <f t="shared" si="1"/>
        <v>259.02</v>
      </c>
    </row>
    <row r="45" spans="2:6" ht="21.75" customHeight="1">
      <c r="B45" s="262" t="s">
        <v>229</v>
      </c>
      <c r="C45" s="257"/>
      <c r="D45" s="256"/>
      <c r="E45" s="256"/>
      <c r="F45" s="267">
        <f t="shared" si="1"/>
        <v>0</v>
      </c>
    </row>
    <row r="46" spans="2:6" ht="21.75" customHeight="1">
      <c r="B46" s="262" t="s">
        <v>186</v>
      </c>
      <c r="C46" s="257"/>
      <c r="D46" s="256"/>
      <c r="E46" s="256"/>
      <c r="F46" s="267">
        <f t="shared" si="1"/>
        <v>0</v>
      </c>
    </row>
    <row r="47" spans="2:6" ht="21.75" customHeight="1">
      <c r="B47" s="262" t="s">
        <v>184</v>
      </c>
      <c r="C47" s="257"/>
      <c r="D47" s="256"/>
      <c r="E47" s="256"/>
      <c r="F47" s="267">
        <f t="shared" si="1"/>
        <v>0</v>
      </c>
    </row>
    <row r="48" spans="2:6" ht="21.75" customHeight="1">
      <c r="B48" s="262" t="s">
        <v>182</v>
      </c>
      <c r="C48" s="257"/>
      <c r="D48" s="256"/>
      <c r="E48" s="256"/>
      <c r="F48" s="267">
        <f t="shared" si="1"/>
        <v>0</v>
      </c>
    </row>
    <row r="49" spans="2:6" ht="21.75" customHeight="1">
      <c r="B49" s="262" t="s">
        <v>180</v>
      </c>
      <c r="C49" s="257"/>
      <c r="D49" s="256"/>
      <c r="E49" s="256"/>
      <c r="F49" s="267">
        <f t="shared" si="1"/>
        <v>0</v>
      </c>
    </row>
    <row r="50" spans="2:6" ht="21.75" customHeight="1">
      <c r="B50" s="262">
        <v>80</v>
      </c>
      <c r="C50" s="257"/>
      <c r="D50" s="256"/>
      <c r="E50" s="256"/>
      <c r="F50" s="267">
        <f t="shared" si="1"/>
        <v>0</v>
      </c>
    </row>
    <row r="51" spans="1:6" ht="21.75" customHeight="1">
      <c r="A51" s="249">
        <v>2203</v>
      </c>
      <c r="B51" s="249" t="s">
        <v>298</v>
      </c>
      <c r="C51" s="257">
        <v>11</v>
      </c>
      <c r="D51" s="256">
        <v>0.19</v>
      </c>
      <c r="E51" s="256">
        <v>0.16</v>
      </c>
      <c r="F51" s="267">
        <f t="shared" si="1"/>
        <v>0.35</v>
      </c>
    </row>
    <row r="52" spans="1:6" ht="21.75" customHeight="1">
      <c r="A52" s="249">
        <v>2204</v>
      </c>
      <c r="B52" s="249" t="s">
        <v>525</v>
      </c>
      <c r="C52" s="257">
        <v>88</v>
      </c>
      <c r="D52" s="256">
        <v>1.71</v>
      </c>
      <c r="E52" s="256">
        <v>1.51</v>
      </c>
      <c r="F52" s="267">
        <f t="shared" si="1"/>
        <v>3.2199999999999998</v>
      </c>
    </row>
    <row r="53" spans="1:6" ht="21.75" customHeight="1">
      <c r="A53" s="249">
        <v>2205</v>
      </c>
      <c r="B53" s="249" t="s">
        <v>524</v>
      </c>
      <c r="C53" s="257">
        <v>103</v>
      </c>
      <c r="D53" s="256">
        <v>1.77</v>
      </c>
      <c r="E53" s="256">
        <v>1.7</v>
      </c>
      <c r="F53" s="267">
        <f t="shared" si="1"/>
        <v>3.4699999999999998</v>
      </c>
    </row>
    <row r="54" spans="1:6" ht="21.75" customHeight="1">
      <c r="A54" s="249">
        <v>2210</v>
      </c>
      <c r="B54" s="249" t="s">
        <v>523</v>
      </c>
      <c r="C54" s="257">
        <v>1869</v>
      </c>
      <c r="D54" s="256">
        <v>40.08</v>
      </c>
      <c r="E54" s="256">
        <v>40.93</v>
      </c>
      <c r="F54" s="267">
        <f t="shared" si="1"/>
        <v>81.00999999999999</v>
      </c>
    </row>
    <row r="55" spans="2:6" ht="21.75" customHeight="1">
      <c r="B55" s="262" t="s">
        <v>382</v>
      </c>
      <c r="C55" s="257"/>
      <c r="D55" s="256"/>
      <c r="E55" s="256"/>
      <c r="F55" s="267">
        <f t="shared" si="1"/>
        <v>0</v>
      </c>
    </row>
    <row r="56" spans="2:6" ht="21.75" customHeight="1">
      <c r="B56" s="262" t="s">
        <v>522</v>
      </c>
      <c r="C56" s="257"/>
      <c r="D56" s="256"/>
      <c r="E56" s="256"/>
      <c r="F56" s="267">
        <f t="shared" si="1"/>
        <v>0</v>
      </c>
    </row>
    <row r="57" spans="1:6" ht="21.75" customHeight="1">
      <c r="A57" s="249">
        <v>2211</v>
      </c>
      <c r="B57" s="249" t="s">
        <v>521</v>
      </c>
      <c r="C57" s="257">
        <v>266</v>
      </c>
      <c r="D57" s="256">
        <v>6</v>
      </c>
      <c r="E57" s="256">
        <v>6.13</v>
      </c>
      <c r="F57" s="267">
        <f t="shared" si="1"/>
        <v>12.129999999999999</v>
      </c>
    </row>
    <row r="58" spans="1:6" ht="21.75" customHeight="1">
      <c r="A58" s="249">
        <v>2215</v>
      </c>
      <c r="B58" s="258" t="s">
        <v>520</v>
      </c>
      <c r="C58" s="257">
        <v>656</v>
      </c>
      <c r="D58" s="256">
        <v>12.36</v>
      </c>
      <c r="E58" s="256">
        <v>12.23</v>
      </c>
      <c r="F58" s="267">
        <f t="shared" si="1"/>
        <v>24.59</v>
      </c>
    </row>
    <row r="59" spans="2:6" ht="21.75" customHeight="1">
      <c r="B59" s="262" t="s">
        <v>229</v>
      </c>
      <c r="C59" s="257"/>
      <c r="D59" s="256"/>
      <c r="E59" s="256"/>
      <c r="F59" s="267">
        <f t="shared" si="1"/>
        <v>0</v>
      </c>
    </row>
    <row r="60" spans="2:6" ht="21" customHeight="1">
      <c r="B60" s="262">
        <v>101</v>
      </c>
      <c r="C60" s="257"/>
      <c r="D60" s="256"/>
      <c r="E60" s="256"/>
      <c r="F60" s="267">
        <f t="shared" si="1"/>
        <v>0</v>
      </c>
    </row>
    <row r="61" spans="2:6" ht="22.5" customHeight="1">
      <c r="B61" s="258">
        <v>102</v>
      </c>
      <c r="C61" s="257"/>
      <c r="D61" s="256"/>
      <c r="E61" s="256"/>
      <c r="F61" s="267">
        <f t="shared" si="1"/>
        <v>0</v>
      </c>
    </row>
    <row r="62" spans="2:6" ht="21.75" customHeight="1">
      <c r="B62" s="258">
        <v>191</v>
      </c>
      <c r="C62" s="257"/>
      <c r="D62" s="256"/>
      <c r="E62" s="256"/>
      <c r="F62" s="267">
        <f t="shared" si="1"/>
        <v>0</v>
      </c>
    </row>
    <row r="63" spans="2:6" ht="21.75" customHeight="1">
      <c r="B63" s="262" t="s">
        <v>186</v>
      </c>
      <c r="C63" s="257"/>
      <c r="D63" s="256"/>
      <c r="E63" s="256"/>
      <c r="F63" s="267">
        <f t="shared" si="1"/>
        <v>0</v>
      </c>
    </row>
    <row r="64" spans="1:6" ht="21.75" customHeight="1">
      <c r="A64" s="249">
        <v>2216</v>
      </c>
      <c r="B64" s="249" t="s">
        <v>515</v>
      </c>
      <c r="C64" s="257"/>
      <c r="D64" s="256"/>
      <c r="E64" s="256"/>
      <c r="F64" s="267">
        <f t="shared" si="1"/>
        <v>0</v>
      </c>
    </row>
    <row r="65" spans="1:6" ht="21.75" customHeight="1">
      <c r="A65" s="249">
        <v>2059</v>
      </c>
      <c r="B65" s="249" t="s">
        <v>545</v>
      </c>
      <c r="C65" s="257"/>
      <c r="D65" s="256"/>
      <c r="E65" s="256"/>
      <c r="F65" s="267">
        <f t="shared" si="1"/>
        <v>0</v>
      </c>
    </row>
    <row r="66" spans="2:6" ht="21.75" customHeight="1">
      <c r="B66" s="262" t="s">
        <v>544</v>
      </c>
      <c r="C66" s="257"/>
      <c r="D66" s="256"/>
      <c r="E66" s="256"/>
      <c r="F66" s="267">
        <f t="shared" si="1"/>
        <v>0</v>
      </c>
    </row>
    <row r="67" spans="2:6" ht="21.75" customHeight="1">
      <c r="B67" s="262" t="s">
        <v>542</v>
      </c>
      <c r="C67" s="257"/>
      <c r="D67" s="256"/>
      <c r="E67" s="256"/>
      <c r="F67" s="267">
        <f t="shared" si="1"/>
        <v>0</v>
      </c>
    </row>
    <row r="68" spans="1:6" ht="21.75" customHeight="1">
      <c r="A68" s="249">
        <v>2217</v>
      </c>
      <c r="B68" s="249" t="s">
        <v>280</v>
      </c>
      <c r="C68" s="257">
        <v>193</v>
      </c>
      <c r="D68" s="256">
        <v>4.21</v>
      </c>
      <c r="E68" s="256">
        <v>3.45</v>
      </c>
      <c r="F68" s="267">
        <f t="shared" si="1"/>
        <v>7.66</v>
      </c>
    </row>
    <row r="69" spans="1:6" ht="21.75" customHeight="1">
      <c r="A69" s="249">
        <v>2220</v>
      </c>
      <c r="B69" s="249" t="s">
        <v>514</v>
      </c>
      <c r="C69" s="257">
        <v>86</v>
      </c>
      <c r="D69" s="256">
        <v>1.55</v>
      </c>
      <c r="E69" s="256">
        <v>1.5</v>
      </c>
      <c r="F69" s="267">
        <f t="shared" si="1"/>
        <v>3.05</v>
      </c>
    </row>
    <row r="70" spans="1:6" ht="21.75" customHeight="1">
      <c r="A70" s="249">
        <v>2225</v>
      </c>
      <c r="B70" s="249" t="s">
        <v>513</v>
      </c>
      <c r="C70" s="257">
        <v>65</v>
      </c>
      <c r="D70" s="256">
        <v>1.22</v>
      </c>
      <c r="E70" s="256">
        <v>1.26</v>
      </c>
      <c r="F70" s="267">
        <f t="shared" si="1"/>
        <v>2.48</v>
      </c>
    </row>
    <row r="71" spans="1:6" ht="21.75" customHeight="1">
      <c r="A71" s="249">
        <v>2230</v>
      </c>
      <c r="B71" s="249" t="s">
        <v>512</v>
      </c>
      <c r="C71" s="257">
        <v>73</v>
      </c>
      <c r="D71" s="256">
        <v>1.25</v>
      </c>
      <c r="E71" s="256">
        <v>1.24</v>
      </c>
      <c r="F71" s="267">
        <f t="shared" si="1"/>
        <v>2.49</v>
      </c>
    </row>
    <row r="72" spans="1:6" ht="21.75" customHeight="1">
      <c r="A72" s="249">
        <v>2235</v>
      </c>
      <c r="B72" s="249" t="s">
        <v>691</v>
      </c>
      <c r="C72" s="257">
        <v>157</v>
      </c>
      <c r="D72" s="256">
        <v>6.64</v>
      </c>
      <c r="E72" s="256">
        <v>6.97</v>
      </c>
      <c r="F72" s="267">
        <f t="shared" si="1"/>
        <v>13.61</v>
      </c>
    </row>
    <row r="73" spans="1:6" ht="21.75" customHeight="1">
      <c r="A73" s="265" t="s">
        <v>229</v>
      </c>
      <c r="B73" s="258" t="s">
        <v>510</v>
      </c>
      <c r="C73" s="257"/>
      <c r="D73" s="256"/>
      <c r="E73" s="256"/>
      <c r="F73" s="267">
        <f aca="true" t="shared" si="2" ref="F73:F104">SUM(D73:E73)</f>
        <v>0</v>
      </c>
    </row>
    <row r="74" spans="1:6" ht="18" customHeight="1">
      <c r="A74" s="265" t="s">
        <v>186</v>
      </c>
      <c r="B74" s="258" t="s">
        <v>509</v>
      </c>
      <c r="C74" s="257"/>
      <c r="D74" s="256"/>
      <c r="E74" s="256"/>
      <c r="F74" s="267">
        <f t="shared" si="2"/>
        <v>0</v>
      </c>
    </row>
    <row r="75" spans="1:6" ht="21.75" customHeight="1">
      <c r="A75" s="249">
        <v>2236</v>
      </c>
      <c r="B75" s="249" t="s">
        <v>505</v>
      </c>
      <c r="C75" s="257">
        <v>22</v>
      </c>
      <c r="D75" s="256">
        <v>0.98</v>
      </c>
      <c r="E75" s="256">
        <v>1.03</v>
      </c>
      <c r="F75" s="267">
        <f t="shared" si="2"/>
        <v>2.01</v>
      </c>
    </row>
    <row r="76" spans="1:6" ht="21.75" customHeight="1">
      <c r="A76" s="249">
        <v>2245</v>
      </c>
      <c r="B76" s="258" t="s">
        <v>502</v>
      </c>
      <c r="C76" s="257">
        <v>13</v>
      </c>
      <c r="D76" s="256">
        <v>0.2</v>
      </c>
      <c r="E76" s="256">
        <v>0.2</v>
      </c>
      <c r="F76" s="267">
        <f t="shared" si="2"/>
        <v>0.4</v>
      </c>
    </row>
    <row r="77" spans="2:6" ht="21.75" customHeight="1">
      <c r="B77" s="264" t="s">
        <v>229</v>
      </c>
      <c r="C77" s="257"/>
      <c r="D77" s="256"/>
      <c r="E77" s="256"/>
      <c r="F77" s="267">
        <f t="shared" si="2"/>
        <v>0</v>
      </c>
    </row>
    <row r="78" spans="2:6" ht="21.75" customHeight="1">
      <c r="B78" s="264" t="s">
        <v>186</v>
      </c>
      <c r="C78" s="257"/>
      <c r="D78" s="256"/>
      <c r="E78" s="256"/>
      <c r="F78" s="267">
        <f t="shared" si="2"/>
        <v>0</v>
      </c>
    </row>
    <row r="79" spans="1:6" ht="21.75" customHeight="1">
      <c r="A79" s="249">
        <v>2250</v>
      </c>
      <c r="B79" s="249" t="s">
        <v>499</v>
      </c>
      <c r="C79" s="257">
        <v>33</v>
      </c>
      <c r="D79" s="256">
        <v>0.59</v>
      </c>
      <c r="E79" s="256">
        <v>0.77</v>
      </c>
      <c r="F79" s="267">
        <f t="shared" si="2"/>
        <v>1.3599999999999999</v>
      </c>
    </row>
    <row r="80" spans="1:6" ht="21.75" customHeight="1">
      <c r="A80" s="249">
        <v>2251</v>
      </c>
      <c r="B80" s="249" t="s">
        <v>498</v>
      </c>
      <c r="C80" s="257">
        <v>3</v>
      </c>
      <c r="D80" s="256">
        <v>0.18</v>
      </c>
      <c r="E80" s="256">
        <v>0.21</v>
      </c>
      <c r="F80" s="267">
        <f t="shared" si="2"/>
        <v>0.39</v>
      </c>
    </row>
    <row r="81" spans="1:6" ht="21.75" customHeight="1">
      <c r="A81" s="263" t="s">
        <v>158</v>
      </c>
      <c r="B81" s="251" t="s">
        <v>497</v>
      </c>
      <c r="C81" s="257"/>
      <c r="D81" s="256"/>
      <c r="E81" s="256"/>
      <c r="F81" s="267">
        <f t="shared" si="2"/>
        <v>0</v>
      </c>
    </row>
    <row r="82" spans="1:6" ht="21.75" customHeight="1">
      <c r="A82" s="259">
        <v>2401</v>
      </c>
      <c r="B82" s="249" t="s">
        <v>268</v>
      </c>
      <c r="C82" s="257">
        <v>719</v>
      </c>
      <c r="D82" s="256">
        <v>13.96</v>
      </c>
      <c r="E82" s="256">
        <v>13.58</v>
      </c>
      <c r="F82" s="267">
        <f t="shared" si="2"/>
        <v>27.54</v>
      </c>
    </row>
    <row r="83" spans="1:6" ht="21.75" customHeight="1">
      <c r="A83" s="259">
        <v>2402</v>
      </c>
      <c r="B83" s="249" t="s">
        <v>496</v>
      </c>
      <c r="C83" s="257">
        <v>183</v>
      </c>
      <c r="D83" s="256">
        <v>4.18</v>
      </c>
      <c r="E83" s="256">
        <v>4.050000000000001</v>
      </c>
      <c r="F83" s="267">
        <f t="shared" si="2"/>
        <v>8.23</v>
      </c>
    </row>
    <row r="84" spans="1:6" ht="21.75" customHeight="1">
      <c r="A84" s="259">
        <v>2403</v>
      </c>
      <c r="B84" s="249" t="s">
        <v>495</v>
      </c>
      <c r="C84" s="257">
        <v>477</v>
      </c>
      <c r="D84" s="256">
        <v>9.8</v>
      </c>
      <c r="E84" s="256">
        <v>9.53</v>
      </c>
      <c r="F84" s="267">
        <f t="shared" si="2"/>
        <v>19.33</v>
      </c>
    </row>
    <row r="85" spans="1:6" ht="21.75" customHeight="1">
      <c r="A85" s="259">
        <v>2404</v>
      </c>
      <c r="B85" s="258" t="s">
        <v>494</v>
      </c>
      <c r="C85" s="257">
        <v>23</v>
      </c>
      <c r="D85" s="256">
        <v>0.58</v>
      </c>
      <c r="E85" s="256">
        <v>0.56</v>
      </c>
      <c r="F85" s="267">
        <f t="shared" si="2"/>
        <v>1.1400000000000001</v>
      </c>
    </row>
    <row r="86" spans="1:6" ht="21.75" customHeight="1">
      <c r="A86" s="259">
        <v>2405</v>
      </c>
      <c r="B86" s="249" t="s">
        <v>261</v>
      </c>
      <c r="C86" s="257">
        <v>93</v>
      </c>
      <c r="D86" s="256">
        <v>1.61</v>
      </c>
      <c r="E86" s="256">
        <v>1.53</v>
      </c>
      <c r="F86" s="267">
        <f t="shared" si="2"/>
        <v>3.14</v>
      </c>
    </row>
    <row r="87" spans="1:6" ht="21.75" customHeight="1">
      <c r="A87" s="259">
        <v>2406</v>
      </c>
      <c r="B87" s="249" t="s">
        <v>492</v>
      </c>
      <c r="C87" s="257">
        <v>900</v>
      </c>
      <c r="D87" s="256">
        <v>16.31</v>
      </c>
      <c r="E87" s="256">
        <v>16.17</v>
      </c>
      <c r="F87" s="267">
        <f t="shared" si="2"/>
        <v>32.480000000000004</v>
      </c>
    </row>
    <row r="88" spans="1:6" ht="21.75" customHeight="1">
      <c r="A88" s="259">
        <v>2407</v>
      </c>
      <c r="B88" s="249" t="s">
        <v>256</v>
      </c>
      <c r="C88" s="257"/>
      <c r="D88" s="256"/>
      <c r="E88" s="256"/>
      <c r="F88" s="267">
        <f t="shared" si="2"/>
        <v>0</v>
      </c>
    </row>
    <row r="89" spans="1:6" ht="21.75" customHeight="1">
      <c r="A89" s="259">
        <v>2408</v>
      </c>
      <c r="B89" s="249" t="s">
        <v>491</v>
      </c>
      <c r="C89" s="257">
        <v>138</v>
      </c>
      <c r="D89" s="256">
        <v>2.6</v>
      </c>
      <c r="E89" s="256">
        <v>2.55</v>
      </c>
      <c r="F89" s="267">
        <f t="shared" si="2"/>
        <v>5.15</v>
      </c>
    </row>
    <row r="90" spans="1:6" ht="21.75" customHeight="1">
      <c r="A90" s="259">
        <v>2415</v>
      </c>
      <c r="B90" s="249" t="s">
        <v>490</v>
      </c>
      <c r="C90" s="257"/>
      <c r="D90" s="256"/>
      <c r="E90" s="256"/>
      <c r="F90" s="267">
        <f t="shared" si="2"/>
        <v>0</v>
      </c>
    </row>
    <row r="91" spans="1:6" ht="21.75" customHeight="1">
      <c r="A91" s="259">
        <v>2416</v>
      </c>
      <c r="B91" s="249" t="s">
        <v>489</v>
      </c>
      <c r="C91" s="257"/>
      <c r="D91" s="256"/>
      <c r="E91" s="256"/>
      <c r="F91" s="267">
        <f t="shared" si="2"/>
        <v>0</v>
      </c>
    </row>
    <row r="92" spans="1:6" ht="21.75" customHeight="1">
      <c r="A92" s="259">
        <v>2425</v>
      </c>
      <c r="B92" s="249" t="s">
        <v>488</v>
      </c>
      <c r="C92" s="257">
        <v>176</v>
      </c>
      <c r="D92" s="256">
        <v>3.56</v>
      </c>
      <c r="E92" s="256">
        <v>3.11</v>
      </c>
      <c r="F92" s="267">
        <f t="shared" si="2"/>
        <v>6.67</v>
      </c>
    </row>
    <row r="93" spans="1:6" ht="21.75" customHeight="1">
      <c r="A93" s="259">
        <v>2435</v>
      </c>
      <c r="B93" s="249" t="s">
        <v>487</v>
      </c>
      <c r="C93" s="257">
        <v>3</v>
      </c>
      <c r="D93" s="256">
        <v>0.05</v>
      </c>
      <c r="E93" s="256">
        <v>0.05</v>
      </c>
      <c r="F93" s="255">
        <f t="shared" si="2"/>
        <v>0.1</v>
      </c>
    </row>
    <row r="94" spans="1:6" ht="20.25" customHeight="1">
      <c r="A94" s="259">
        <v>2501</v>
      </c>
      <c r="B94" s="260" t="s">
        <v>486</v>
      </c>
      <c r="C94" s="257">
        <v>510</v>
      </c>
      <c r="D94" s="256">
        <v>9.44</v>
      </c>
      <c r="E94" s="256">
        <v>9.16</v>
      </c>
      <c r="F94" s="255">
        <f t="shared" si="2"/>
        <v>18.6</v>
      </c>
    </row>
    <row r="95" spans="1:6" ht="21.75" customHeight="1">
      <c r="A95" s="259">
        <v>2505</v>
      </c>
      <c r="B95" s="249" t="s">
        <v>485</v>
      </c>
      <c r="C95" s="257"/>
      <c r="D95" s="256"/>
      <c r="E95" s="256"/>
      <c r="F95" s="267">
        <f t="shared" si="2"/>
        <v>0</v>
      </c>
    </row>
    <row r="96" spans="1:6" ht="21.75" customHeight="1">
      <c r="A96" s="259">
        <v>2506</v>
      </c>
      <c r="B96" s="249" t="s">
        <v>246</v>
      </c>
      <c r="C96" s="257"/>
      <c r="D96" s="256"/>
      <c r="E96" s="256"/>
      <c r="F96" s="267">
        <f t="shared" si="2"/>
        <v>0</v>
      </c>
    </row>
    <row r="97" spans="1:6" ht="21.75" customHeight="1">
      <c r="A97" s="259">
        <v>2515</v>
      </c>
      <c r="B97" s="258" t="s">
        <v>478</v>
      </c>
      <c r="C97" s="257">
        <v>105</v>
      </c>
      <c r="D97" s="256">
        <v>2.21</v>
      </c>
      <c r="E97" s="256">
        <v>2.14</v>
      </c>
      <c r="F97" s="267">
        <f t="shared" si="2"/>
        <v>4.35</v>
      </c>
    </row>
    <row r="98" spans="1:6" ht="21.75" customHeight="1">
      <c r="A98" s="259">
        <v>2551</v>
      </c>
      <c r="B98" s="249" t="s">
        <v>477</v>
      </c>
      <c r="C98" s="257"/>
      <c r="D98" s="256"/>
      <c r="E98" s="256"/>
      <c r="F98" s="267">
        <f t="shared" si="2"/>
        <v>0</v>
      </c>
    </row>
    <row r="99" spans="1:6" ht="21.75" customHeight="1">
      <c r="A99" s="259">
        <v>2552</v>
      </c>
      <c r="B99" s="249" t="s">
        <v>476</v>
      </c>
      <c r="C99" s="257"/>
      <c r="D99" s="256"/>
      <c r="E99" s="256"/>
      <c r="F99" s="267">
        <f t="shared" si="2"/>
        <v>0</v>
      </c>
    </row>
    <row r="100" spans="1:6" ht="21.75" customHeight="1">
      <c r="A100" s="259">
        <v>2575</v>
      </c>
      <c r="B100" s="249" t="s">
        <v>238</v>
      </c>
      <c r="C100" s="257"/>
      <c r="D100" s="256"/>
      <c r="E100" s="256"/>
      <c r="F100" s="267">
        <f t="shared" si="2"/>
        <v>0</v>
      </c>
    </row>
    <row r="101" spans="1:6" ht="21.75" customHeight="1">
      <c r="A101" s="259">
        <v>2700</v>
      </c>
      <c r="B101" s="249" t="s">
        <v>475</v>
      </c>
      <c r="C101" s="257"/>
      <c r="D101" s="256"/>
      <c r="E101" s="256"/>
      <c r="F101" s="267">
        <f t="shared" si="2"/>
        <v>0</v>
      </c>
    </row>
    <row r="102" spans="1:6" ht="21.75" customHeight="1">
      <c r="A102" s="259"/>
      <c r="B102" s="262" t="s">
        <v>229</v>
      </c>
      <c r="C102" s="257"/>
      <c r="D102" s="256"/>
      <c r="E102" s="256"/>
      <c r="F102" s="267">
        <f t="shared" si="2"/>
        <v>0</v>
      </c>
    </row>
    <row r="103" spans="1:6" ht="21.75" customHeight="1">
      <c r="A103" s="259"/>
      <c r="B103" s="262" t="s">
        <v>186</v>
      </c>
      <c r="C103" s="257"/>
      <c r="D103" s="256"/>
      <c r="E103" s="256"/>
      <c r="F103" s="267">
        <f t="shared" si="2"/>
        <v>0</v>
      </c>
    </row>
    <row r="104" spans="1:6" ht="21.75" customHeight="1">
      <c r="A104" s="259">
        <v>2701</v>
      </c>
      <c r="B104" s="249" t="s">
        <v>474</v>
      </c>
      <c r="C104" s="257"/>
      <c r="D104" s="256"/>
      <c r="E104" s="256"/>
      <c r="F104" s="267">
        <f t="shared" si="2"/>
        <v>0</v>
      </c>
    </row>
    <row r="105" spans="1:6" ht="21.75" customHeight="1">
      <c r="A105" s="259"/>
      <c r="B105" s="262" t="s">
        <v>229</v>
      </c>
      <c r="C105" s="257"/>
      <c r="D105" s="256"/>
      <c r="E105" s="256"/>
      <c r="F105" s="267">
        <f aca="true" t="shared" si="3" ref="F105:F136">SUM(D105:E105)</f>
        <v>0</v>
      </c>
    </row>
    <row r="106" spans="1:6" ht="21.75" customHeight="1">
      <c r="A106" s="259"/>
      <c r="B106" s="262" t="s">
        <v>186</v>
      </c>
      <c r="C106" s="257"/>
      <c r="D106" s="256"/>
      <c r="E106" s="256"/>
      <c r="F106" s="267">
        <f t="shared" si="3"/>
        <v>0</v>
      </c>
    </row>
    <row r="107" spans="1:6" ht="21.75" customHeight="1">
      <c r="A107" s="259"/>
      <c r="B107" s="262" t="s">
        <v>184</v>
      </c>
      <c r="C107" s="257"/>
      <c r="D107" s="256"/>
      <c r="E107" s="256"/>
      <c r="F107" s="267">
        <f t="shared" si="3"/>
        <v>0</v>
      </c>
    </row>
    <row r="108" spans="1:6" ht="21.75" customHeight="1">
      <c r="A108" s="259"/>
      <c r="B108" s="262" t="s">
        <v>182</v>
      </c>
      <c r="C108" s="257"/>
      <c r="D108" s="256"/>
      <c r="E108" s="256"/>
      <c r="F108" s="267">
        <f t="shared" si="3"/>
        <v>0</v>
      </c>
    </row>
    <row r="109" spans="1:6" ht="21.75" customHeight="1">
      <c r="A109" s="259">
        <v>2702</v>
      </c>
      <c r="B109" s="249" t="s">
        <v>473</v>
      </c>
      <c r="C109" s="257">
        <v>145</v>
      </c>
      <c r="D109" s="256">
        <v>2.96</v>
      </c>
      <c r="E109" s="256">
        <v>2.46</v>
      </c>
      <c r="F109" s="267">
        <f t="shared" si="3"/>
        <v>5.42</v>
      </c>
    </row>
    <row r="110" spans="1:6" ht="21.75" customHeight="1">
      <c r="A110" s="259"/>
      <c r="B110" s="262" t="s">
        <v>229</v>
      </c>
      <c r="C110" s="257"/>
      <c r="D110" s="256"/>
      <c r="E110" s="256"/>
      <c r="F110" s="267">
        <f t="shared" si="3"/>
        <v>0</v>
      </c>
    </row>
    <row r="111" spans="1:6" ht="21.75" customHeight="1">
      <c r="A111" s="259"/>
      <c r="B111" s="262" t="s">
        <v>186</v>
      </c>
      <c r="C111" s="257"/>
      <c r="D111" s="256"/>
      <c r="E111" s="256"/>
      <c r="F111" s="267">
        <f t="shared" si="3"/>
        <v>0</v>
      </c>
    </row>
    <row r="112" spans="1:6" ht="21.75" customHeight="1">
      <c r="A112" s="259">
        <v>2705</v>
      </c>
      <c r="B112" s="258" t="s">
        <v>226</v>
      </c>
      <c r="C112" s="257"/>
      <c r="D112" s="256"/>
      <c r="E112" s="256"/>
      <c r="F112" s="267">
        <f t="shared" si="3"/>
        <v>0</v>
      </c>
    </row>
    <row r="113" spans="1:6" ht="21.75" customHeight="1">
      <c r="A113" s="259">
        <v>2711</v>
      </c>
      <c r="B113" s="258" t="s">
        <v>472</v>
      </c>
      <c r="C113" s="257"/>
      <c r="D113" s="256"/>
      <c r="E113" s="256"/>
      <c r="F113" s="267">
        <f t="shared" si="3"/>
        <v>0</v>
      </c>
    </row>
    <row r="114" spans="1:6" ht="21.75" customHeight="1">
      <c r="A114" s="259">
        <v>2801</v>
      </c>
      <c r="B114" s="258" t="s">
        <v>223</v>
      </c>
      <c r="C114" s="257">
        <v>1177</v>
      </c>
      <c r="D114" s="256">
        <v>19.85</v>
      </c>
      <c r="E114" s="256">
        <v>19.19</v>
      </c>
      <c r="F114" s="267">
        <f t="shared" si="3"/>
        <v>39.040000000000006</v>
      </c>
    </row>
    <row r="115" spans="1:6" ht="21.75" customHeight="1">
      <c r="A115" s="259">
        <v>2802</v>
      </c>
      <c r="B115" s="258" t="s">
        <v>471</v>
      </c>
      <c r="C115" s="257"/>
      <c r="D115" s="256"/>
      <c r="E115" s="256"/>
      <c r="F115" s="267">
        <f t="shared" si="3"/>
        <v>0</v>
      </c>
    </row>
    <row r="116" spans="1:6" ht="21.75" customHeight="1">
      <c r="A116" s="259">
        <v>2803</v>
      </c>
      <c r="B116" s="258" t="s">
        <v>470</v>
      </c>
      <c r="C116" s="257"/>
      <c r="D116" s="256"/>
      <c r="E116" s="256"/>
      <c r="F116" s="267">
        <f t="shared" si="3"/>
        <v>0</v>
      </c>
    </row>
    <row r="117" spans="1:6" ht="21.75" customHeight="1">
      <c r="A117" s="259">
        <v>2810</v>
      </c>
      <c r="B117" s="258" t="s">
        <v>600</v>
      </c>
      <c r="C117" s="257">
        <v>0</v>
      </c>
      <c r="D117" s="256">
        <v>0</v>
      </c>
      <c r="E117" s="256">
        <v>0</v>
      </c>
      <c r="F117" s="267">
        <f t="shared" si="3"/>
        <v>0</v>
      </c>
    </row>
    <row r="118" spans="1:6" ht="21.75" customHeight="1">
      <c r="A118" s="259">
        <v>2851</v>
      </c>
      <c r="B118" s="258" t="s">
        <v>468</v>
      </c>
      <c r="C118" s="257">
        <v>309</v>
      </c>
      <c r="D118" s="256">
        <v>4.16</v>
      </c>
      <c r="E118" s="256">
        <v>5.28</v>
      </c>
      <c r="F118" s="267">
        <f t="shared" si="3"/>
        <v>9.440000000000001</v>
      </c>
    </row>
    <row r="119" spans="1:6" ht="21.75" customHeight="1">
      <c r="A119" s="259">
        <v>2852</v>
      </c>
      <c r="B119" s="258" t="s">
        <v>213</v>
      </c>
      <c r="C119" s="257">
        <v>136</v>
      </c>
      <c r="D119" s="256">
        <v>1.58</v>
      </c>
      <c r="E119" s="256">
        <v>1.4</v>
      </c>
      <c r="F119" s="267">
        <f t="shared" si="3"/>
        <v>2.98</v>
      </c>
    </row>
    <row r="120" spans="1:6" ht="12.75">
      <c r="A120" s="261">
        <v>2853</v>
      </c>
      <c r="B120" s="261" t="s">
        <v>467</v>
      </c>
      <c r="C120" s="257">
        <v>51</v>
      </c>
      <c r="D120" s="256">
        <v>1.19</v>
      </c>
      <c r="E120" s="256">
        <v>1.2</v>
      </c>
      <c r="F120" s="267">
        <f t="shared" si="3"/>
        <v>2.3899999999999997</v>
      </c>
    </row>
    <row r="121" spans="1:6" ht="21.75" customHeight="1">
      <c r="A121" s="259">
        <v>2875</v>
      </c>
      <c r="B121" s="258" t="s">
        <v>208</v>
      </c>
      <c r="C121" s="257"/>
      <c r="D121" s="256"/>
      <c r="E121" s="256"/>
      <c r="F121" s="267">
        <f t="shared" si="3"/>
        <v>0</v>
      </c>
    </row>
    <row r="122" spans="1:6" ht="21.75" customHeight="1">
      <c r="A122" s="259">
        <v>2885</v>
      </c>
      <c r="B122" s="258" t="s">
        <v>466</v>
      </c>
      <c r="C122" s="257"/>
      <c r="D122" s="256"/>
      <c r="E122" s="256"/>
      <c r="F122" s="267">
        <f t="shared" si="3"/>
        <v>0</v>
      </c>
    </row>
    <row r="123" spans="1:6" ht="21.75" customHeight="1">
      <c r="A123" s="259">
        <v>3051</v>
      </c>
      <c r="B123" s="249" t="s">
        <v>464</v>
      </c>
      <c r="C123" s="257"/>
      <c r="D123" s="256"/>
      <c r="E123" s="256"/>
      <c r="F123" s="267">
        <f t="shared" si="3"/>
        <v>0</v>
      </c>
    </row>
    <row r="124" spans="1:6" ht="21.75" customHeight="1">
      <c r="A124" s="259">
        <v>3052</v>
      </c>
      <c r="B124" s="249" t="s">
        <v>463</v>
      </c>
      <c r="C124" s="257"/>
      <c r="D124" s="256"/>
      <c r="E124" s="256"/>
      <c r="F124" s="267">
        <f t="shared" si="3"/>
        <v>0</v>
      </c>
    </row>
    <row r="125" spans="1:6" ht="21.75" customHeight="1">
      <c r="A125" s="259">
        <v>3053</v>
      </c>
      <c r="B125" s="249" t="s">
        <v>462</v>
      </c>
      <c r="C125" s="257"/>
      <c r="D125" s="256"/>
      <c r="E125" s="256"/>
      <c r="F125" s="267">
        <f t="shared" si="3"/>
        <v>0</v>
      </c>
    </row>
    <row r="126" spans="1:6" ht="21.75" customHeight="1">
      <c r="A126" s="259">
        <v>3054</v>
      </c>
      <c r="B126" s="249" t="s">
        <v>461</v>
      </c>
      <c r="C126" s="257">
        <v>574</v>
      </c>
      <c r="D126" s="256">
        <v>14.87</v>
      </c>
      <c r="E126" s="256">
        <v>13.81</v>
      </c>
      <c r="F126" s="267">
        <f t="shared" si="3"/>
        <v>28.68</v>
      </c>
    </row>
    <row r="127" spans="1:6" ht="21.75" customHeight="1">
      <c r="A127" s="259">
        <v>3055</v>
      </c>
      <c r="B127" s="249" t="s">
        <v>460</v>
      </c>
      <c r="C127" s="257">
        <v>658</v>
      </c>
      <c r="D127" s="256">
        <v>10.78</v>
      </c>
      <c r="E127" s="256">
        <v>10.41</v>
      </c>
      <c r="F127" s="267">
        <f t="shared" si="3"/>
        <v>21.189999999999998</v>
      </c>
    </row>
    <row r="128" spans="1:6" ht="21.75" customHeight="1">
      <c r="A128" s="259">
        <v>3056</v>
      </c>
      <c r="B128" s="249" t="s">
        <v>201</v>
      </c>
      <c r="C128" s="257"/>
      <c r="D128" s="256"/>
      <c r="E128" s="256"/>
      <c r="F128" s="267">
        <f t="shared" si="3"/>
        <v>0</v>
      </c>
    </row>
    <row r="129" spans="1:6" ht="21.75" customHeight="1">
      <c r="A129" s="259">
        <v>3075</v>
      </c>
      <c r="B129" s="249" t="s">
        <v>459</v>
      </c>
      <c r="C129" s="257"/>
      <c r="D129" s="256"/>
      <c r="E129" s="256"/>
      <c r="F129" s="267">
        <f t="shared" si="3"/>
        <v>0</v>
      </c>
    </row>
    <row r="130" spans="1:6" ht="21.75" customHeight="1">
      <c r="A130" s="259">
        <v>3425</v>
      </c>
      <c r="B130" s="249" t="s">
        <v>590</v>
      </c>
      <c r="C130" s="257">
        <v>30</v>
      </c>
      <c r="D130" s="256">
        <v>0.48</v>
      </c>
      <c r="E130" s="256">
        <v>0.71</v>
      </c>
      <c r="F130" s="267">
        <f t="shared" si="3"/>
        <v>1.19</v>
      </c>
    </row>
    <row r="131" spans="1:6" ht="21.75" customHeight="1">
      <c r="A131" s="259">
        <v>3435</v>
      </c>
      <c r="B131" s="249" t="s">
        <v>456</v>
      </c>
      <c r="C131" s="257">
        <v>3</v>
      </c>
      <c r="D131" s="256">
        <v>0.07</v>
      </c>
      <c r="E131" s="256">
        <v>0.07</v>
      </c>
      <c r="F131" s="267">
        <f t="shared" si="3"/>
        <v>0.14</v>
      </c>
    </row>
    <row r="132" spans="1:6" ht="21.75" customHeight="1">
      <c r="A132" s="259">
        <v>3451</v>
      </c>
      <c r="B132" s="249" t="s">
        <v>455</v>
      </c>
      <c r="C132" s="257">
        <v>49</v>
      </c>
      <c r="D132" s="256">
        <v>0.97</v>
      </c>
      <c r="E132" s="256">
        <v>0.99</v>
      </c>
      <c r="F132" s="267">
        <f t="shared" si="3"/>
        <v>1.96</v>
      </c>
    </row>
    <row r="133" spans="1:6" ht="21.75" customHeight="1">
      <c r="A133" s="259">
        <v>3452</v>
      </c>
      <c r="B133" s="249" t="s">
        <v>198</v>
      </c>
      <c r="C133" s="257">
        <v>142</v>
      </c>
      <c r="D133" s="256">
        <v>3.54</v>
      </c>
      <c r="E133" s="256">
        <v>3.44</v>
      </c>
      <c r="F133" s="267">
        <f t="shared" si="3"/>
        <v>6.98</v>
      </c>
    </row>
    <row r="134" spans="1:6" ht="21.75" customHeight="1">
      <c r="A134" s="259">
        <v>3453</v>
      </c>
      <c r="B134" s="249" t="s">
        <v>454</v>
      </c>
      <c r="C134" s="257"/>
      <c r="D134" s="256"/>
      <c r="E134" s="256"/>
      <c r="F134" s="267">
        <f t="shared" si="3"/>
        <v>0</v>
      </c>
    </row>
    <row r="135" spans="1:6" ht="21.75" customHeight="1">
      <c r="A135" s="259">
        <v>3454</v>
      </c>
      <c r="B135" s="249" t="s">
        <v>453</v>
      </c>
      <c r="C135" s="257">
        <v>104</v>
      </c>
      <c r="D135" s="256">
        <v>1.96</v>
      </c>
      <c r="E135" s="256">
        <v>1.65</v>
      </c>
      <c r="F135" s="267">
        <f t="shared" si="3"/>
        <v>3.61</v>
      </c>
    </row>
    <row r="136" spans="1:6" ht="21.75" customHeight="1">
      <c r="A136" s="259">
        <v>3456</v>
      </c>
      <c r="B136" s="249" t="s">
        <v>196</v>
      </c>
      <c r="C136" s="257">
        <v>14</v>
      </c>
      <c r="D136" s="256">
        <v>0.14</v>
      </c>
      <c r="E136" s="256">
        <v>0.14</v>
      </c>
      <c r="F136" s="267">
        <f t="shared" si="3"/>
        <v>0.28</v>
      </c>
    </row>
    <row r="137" spans="1:6" ht="23.25" customHeight="1">
      <c r="A137" s="259">
        <v>3465</v>
      </c>
      <c r="B137" s="260" t="s">
        <v>452</v>
      </c>
      <c r="C137" s="257"/>
      <c r="D137" s="256"/>
      <c r="E137" s="256"/>
      <c r="F137" s="267">
        <f>SUM(D137:E137)</f>
        <v>0</v>
      </c>
    </row>
    <row r="138" spans="1:6" ht="21.75" customHeight="1">
      <c r="A138" s="259">
        <v>3475</v>
      </c>
      <c r="B138" s="258" t="s">
        <v>438</v>
      </c>
      <c r="C138" s="257">
        <v>18</v>
      </c>
      <c r="D138" s="256">
        <v>0.33</v>
      </c>
      <c r="E138" s="256">
        <v>0.32</v>
      </c>
      <c r="F138" s="267">
        <f>SUM(D138:E138)</f>
        <v>0.65</v>
      </c>
    </row>
    <row r="139" spans="1:6" ht="12.75">
      <c r="A139" s="251" t="s">
        <v>437</v>
      </c>
      <c r="C139" s="257"/>
      <c r="D139" s="256"/>
      <c r="E139" s="256"/>
      <c r="F139" s="267">
        <f>SUM(D139:E139)</f>
        <v>0</v>
      </c>
    </row>
    <row r="140" spans="1:6" ht="12.75">
      <c r="A140" s="249">
        <v>3604</v>
      </c>
      <c r="B140" s="249" t="s">
        <v>435</v>
      </c>
      <c r="C140" s="257"/>
      <c r="D140" s="256"/>
      <c r="E140" s="256"/>
      <c r="F140" s="267">
        <f>SUM(D140:E140)</f>
        <v>0</v>
      </c>
    </row>
    <row r="141" spans="1:6" ht="21.75" customHeight="1">
      <c r="A141" s="252" t="s">
        <v>690</v>
      </c>
      <c r="B141" s="252"/>
      <c r="C141" s="254">
        <f>SUM(C9:C140)</f>
        <v>25436</v>
      </c>
      <c r="D141" s="253">
        <f>SUM(D9:D140)</f>
        <v>506.2</v>
      </c>
      <c r="E141" s="253">
        <f>SUM(E9:E140)</f>
        <v>440.3099999999998</v>
      </c>
      <c r="F141" s="254">
        <f>SUM(F9:F140)</f>
        <v>946.5099999999999</v>
      </c>
    </row>
    <row r="142" spans="1:6" ht="21.75" customHeight="1">
      <c r="A142" s="252" t="s">
        <v>689</v>
      </c>
      <c r="B142" s="252" t="s">
        <v>688</v>
      </c>
      <c r="F142" s="247">
        <f aca="true" t="shared" si="4" ref="F142:F173">SUM(D142:E142)</f>
        <v>0</v>
      </c>
    </row>
    <row r="143" spans="1:6" ht="15">
      <c r="A143" s="252" t="s">
        <v>166</v>
      </c>
      <c r="B143" s="252" t="s">
        <v>330</v>
      </c>
      <c r="F143" s="247">
        <f t="shared" si="4"/>
        <v>0</v>
      </c>
    </row>
    <row r="144" spans="1:6" ht="18.75" customHeight="1">
      <c r="A144" s="249">
        <v>4047</v>
      </c>
      <c r="B144" s="249" t="s">
        <v>624</v>
      </c>
      <c r="F144" s="247">
        <f t="shared" si="4"/>
        <v>0</v>
      </c>
    </row>
    <row r="145" spans="1:6" ht="18.75" customHeight="1">
      <c r="A145" s="249">
        <v>4055</v>
      </c>
      <c r="B145" s="249" t="s">
        <v>326</v>
      </c>
      <c r="F145" s="247">
        <f t="shared" si="4"/>
        <v>0</v>
      </c>
    </row>
    <row r="146" spans="1:6" ht="18.75" customHeight="1">
      <c r="A146" s="249">
        <v>4058</v>
      </c>
      <c r="B146" s="249" t="s">
        <v>623</v>
      </c>
      <c r="F146" s="247">
        <f t="shared" si="4"/>
        <v>0</v>
      </c>
    </row>
    <row r="147" spans="1:6" ht="18.75" customHeight="1">
      <c r="A147" s="249">
        <v>4059</v>
      </c>
      <c r="B147" s="249" t="s">
        <v>318</v>
      </c>
      <c r="F147" s="247">
        <f t="shared" si="4"/>
        <v>0</v>
      </c>
    </row>
    <row r="148" spans="1:6" ht="18.75" customHeight="1">
      <c r="A148" s="249">
        <v>4070</v>
      </c>
      <c r="B148" s="249" t="s">
        <v>539</v>
      </c>
      <c r="F148" s="247">
        <f t="shared" si="4"/>
        <v>0</v>
      </c>
    </row>
    <row r="149" spans="1:6" ht="18.75" customHeight="1">
      <c r="A149" s="249">
        <v>4075</v>
      </c>
      <c r="B149" s="249" t="s">
        <v>622</v>
      </c>
      <c r="F149" s="247">
        <f t="shared" si="4"/>
        <v>0</v>
      </c>
    </row>
    <row r="150" spans="1:6" ht="18.75" customHeight="1">
      <c r="A150" s="251" t="s">
        <v>162</v>
      </c>
      <c r="B150" s="251" t="s">
        <v>621</v>
      </c>
      <c r="F150" s="247">
        <f t="shared" si="4"/>
        <v>0</v>
      </c>
    </row>
    <row r="151" spans="1:6" ht="18.75" customHeight="1">
      <c r="A151" s="249">
        <v>4202</v>
      </c>
      <c r="B151" s="249" t="s">
        <v>620</v>
      </c>
      <c r="F151" s="247">
        <f t="shared" si="4"/>
        <v>0</v>
      </c>
    </row>
    <row r="152" spans="1:6" ht="18.75" customHeight="1">
      <c r="A152" s="249">
        <v>4210</v>
      </c>
      <c r="B152" s="249" t="s">
        <v>619</v>
      </c>
      <c r="F152" s="247">
        <f t="shared" si="4"/>
        <v>0</v>
      </c>
    </row>
    <row r="153" spans="1:6" ht="18.75" customHeight="1">
      <c r="A153" s="249">
        <v>4211</v>
      </c>
      <c r="B153" s="249" t="s">
        <v>618</v>
      </c>
      <c r="F153" s="247">
        <f t="shared" si="4"/>
        <v>0</v>
      </c>
    </row>
    <row r="154" spans="1:6" ht="18.75" customHeight="1">
      <c r="A154" s="249">
        <v>4215</v>
      </c>
      <c r="B154" s="249" t="s">
        <v>617</v>
      </c>
      <c r="F154" s="247">
        <f t="shared" si="4"/>
        <v>0</v>
      </c>
    </row>
    <row r="155" spans="1:6" ht="18.75" customHeight="1">
      <c r="A155" s="249">
        <v>4216</v>
      </c>
      <c r="B155" s="249" t="s">
        <v>616</v>
      </c>
      <c r="F155" s="247">
        <f t="shared" si="4"/>
        <v>0</v>
      </c>
    </row>
    <row r="156" spans="1:6" ht="18.75" customHeight="1">
      <c r="A156" s="249">
        <v>4217</v>
      </c>
      <c r="B156" s="249" t="s">
        <v>615</v>
      </c>
      <c r="F156" s="247">
        <f t="shared" si="4"/>
        <v>0</v>
      </c>
    </row>
    <row r="157" spans="1:6" ht="18.75" customHeight="1">
      <c r="A157" s="249">
        <v>4220</v>
      </c>
      <c r="B157" s="249" t="s">
        <v>614</v>
      </c>
      <c r="F157" s="247">
        <f t="shared" si="4"/>
        <v>0</v>
      </c>
    </row>
    <row r="158" spans="1:6" ht="18.75" customHeight="1">
      <c r="A158" s="249">
        <v>4221</v>
      </c>
      <c r="B158" s="249" t="s">
        <v>613</v>
      </c>
      <c r="F158" s="247">
        <f t="shared" si="4"/>
        <v>0</v>
      </c>
    </row>
    <row r="159" spans="1:6" ht="18.75" customHeight="1">
      <c r="A159" s="249">
        <v>4225</v>
      </c>
      <c r="B159" s="249" t="s">
        <v>612</v>
      </c>
      <c r="F159" s="247">
        <f t="shared" si="4"/>
        <v>0</v>
      </c>
    </row>
    <row r="160" spans="1:6" ht="18.75" customHeight="1">
      <c r="A160" s="249">
        <v>4235</v>
      </c>
      <c r="B160" s="249" t="s">
        <v>611</v>
      </c>
      <c r="F160" s="247">
        <f t="shared" si="4"/>
        <v>0</v>
      </c>
    </row>
    <row r="161" spans="1:6" ht="18.75" customHeight="1">
      <c r="A161" s="249">
        <v>4236</v>
      </c>
      <c r="B161" s="249" t="s">
        <v>610</v>
      </c>
      <c r="F161" s="247">
        <f t="shared" si="4"/>
        <v>0</v>
      </c>
    </row>
    <row r="162" spans="1:6" ht="18.75" customHeight="1">
      <c r="A162" s="249">
        <v>4250</v>
      </c>
      <c r="B162" s="249" t="s">
        <v>499</v>
      </c>
      <c r="F162" s="247">
        <f t="shared" si="4"/>
        <v>0</v>
      </c>
    </row>
    <row r="163" spans="1:6" ht="18.75" customHeight="1">
      <c r="A163" s="251" t="s">
        <v>158</v>
      </c>
      <c r="B163" s="251" t="s">
        <v>609</v>
      </c>
      <c r="F163" s="247">
        <f t="shared" si="4"/>
        <v>0</v>
      </c>
    </row>
    <row r="164" spans="1:6" ht="18.75" customHeight="1">
      <c r="A164" s="249">
        <v>4401</v>
      </c>
      <c r="B164" s="249" t="s">
        <v>268</v>
      </c>
      <c r="F164" s="247">
        <f t="shared" si="4"/>
        <v>0</v>
      </c>
    </row>
    <row r="165" spans="1:6" ht="18.75" customHeight="1">
      <c r="A165" s="249">
        <v>4402</v>
      </c>
      <c r="B165" s="249" t="s">
        <v>608</v>
      </c>
      <c r="F165" s="247">
        <f t="shared" si="4"/>
        <v>0</v>
      </c>
    </row>
    <row r="166" spans="1:6" ht="18.75" customHeight="1">
      <c r="A166" s="249">
        <v>4403</v>
      </c>
      <c r="B166" s="249" t="s">
        <v>495</v>
      </c>
      <c r="F166" s="247">
        <f t="shared" si="4"/>
        <v>0</v>
      </c>
    </row>
    <row r="167" spans="1:6" ht="18.75" customHeight="1">
      <c r="A167" s="249">
        <v>4404</v>
      </c>
      <c r="B167" s="249" t="s">
        <v>494</v>
      </c>
      <c r="F167" s="247">
        <f t="shared" si="4"/>
        <v>0</v>
      </c>
    </row>
    <row r="168" spans="1:6" ht="18.75" customHeight="1">
      <c r="A168" s="249">
        <v>4405</v>
      </c>
      <c r="B168" s="249" t="s">
        <v>261</v>
      </c>
      <c r="F168" s="247">
        <f t="shared" si="4"/>
        <v>0</v>
      </c>
    </row>
    <row r="169" spans="1:6" ht="18.75" customHeight="1">
      <c r="A169" s="249">
        <v>4406</v>
      </c>
      <c r="B169" s="249" t="s">
        <v>607</v>
      </c>
      <c r="F169" s="247">
        <f t="shared" si="4"/>
        <v>0</v>
      </c>
    </row>
    <row r="170" spans="1:6" ht="18.75" customHeight="1">
      <c r="A170" s="249">
        <v>4407</v>
      </c>
      <c r="B170" s="249" t="s">
        <v>256</v>
      </c>
      <c r="F170" s="247">
        <f t="shared" si="4"/>
        <v>0</v>
      </c>
    </row>
    <row r="171" spans="1:6" ht="18.75" customHeight="1">
      <c r="A171" s="249">
        <v>4408</v>
      </c>
      <c r="B171" s="249" t="s">
        <v>606</v>
      </c>
      <c r="F171" s="247">
        <f t="shared" si="4"/>
        <v>0</v>
      </c>
    </row>
    <row r="172" spans="1:6" ht="18.75" customHeight="1">
      <c r="A172" s="249">
        <v>4415</v>
      </c>
      <c r="B172" s="249" t="s">
        <v>490</v>
      </c>
      <c r="F172" s="247">
        <f t="shared" si="4"/>
        <v>0</v>
      </c>
    </row>
    <row r="173" spans="1:6" ht="18.75" customHeight="1">
      <c r="A173" s="249">
        <v>4416</v>
      </c>
      <c r="B173" s="249" t="s">
        <v>605</v>
      </c>
      <c r="F173" s="247">
        <f t="shared" si="4"/>
        <v>0</v>
      </c>
    </row>
    <row r="174" spans="1:6" ht="18.75" customHeight="1">
      <c r="A174" s="249">
        <v>4425</v>
      </c>
      <c r="B174" s="249" t="s">
        <v>250</v>
      </c>
      <c r="F174" s="247">
        <f aca="true" t="shared" si="5" ref="F174:F205">SUM(D174:E174)</f>
        <v>0</v>
      </c>
    </row>
    <row r="175" spans="1:6" ht="18.75" customHeight="1">
      <c r="A175" s="249">
        <v>4435</v>
      </c>
      <c r="B175" s="249" t="s">
        <v>248</v>
      </c>
      <c r="F175" s="247">
        <f t="shared" si="5"/>
        <v>0</v>
      </c>
    </row>
    <row r="176" spans="1:6" ht="18.75" customHeight="1">
      <c r="A176" s="249">
        <v>4515</v>
      </c>
      <c r="B176" s="249" t="s">
        <v>478</v>
      </c>
      <c r="F176" s="247">
        <f t="shared" si="5"/>
        <v>0</v>
      </c>
    </row>
    <row r="177" spans="1:6" ht="18.75" customHeight="1">
      <c r="A177" s="249">
        <v>4551</v>
      </c>
      <c r="B177" s="249" t="s">
        <v>604</v>
      </c>
      <c r="F177" s="247">
        <f t="shared" si="5"/>
        <v>0</v>
      </c>
    </row>
    <row r="178" spans="1:6" ht="18.75" customHeight="1">
      <c r="A178" s="249">
        <v>4552</v>
      </c>
      <c r="B178" s="249" t="s">
        <v>476</v>
      </c>
      <c r="F178" s="247">
        <f t="shared" si="5"/>
        <v>0</v>
      </c>
    </row>
    <row r="179" spans="1:6" ht="18.75" customHeight="1">
      <c r="A179" s="249">
        <v>4575</v>
      </c>
      <c r="B179" s="249" t="s">
        <v>238</v>
      </c>
      <c r="F179" s="247">
        <f t="shared" si="5"/>
        <v>0</v>
      </c>
    </row>
    <row r="180" spans="1:6" ht="18.75" customHeight="1">
      <c r="A180" s="249">
        <v>4700</v>
      </c>
      <c r="B180" s="249" t="s">
        <v>475</v>
      </c>
      <c r="F180" s="247">
        <f t="shared" si="5"/>
        <v>0</v>
      </c>
    </row>
    <row r="181" spans="1:6" ht="18.75" customHeight="1">
      <c r="A181" s="249">
        <v>4701</v>
      </c>
      <c r="B181" s="249" t="s">
        <v>474</v>
      </c>
      <c r="F181" s="247">
        <f t="shared" si="5"/>
        <v>0</v>
      </c>
    </row>
    <row r="182" spans="1:6" ht="18.75" customHeight="1">
      <c r="A182" s="249">
        <v>4702</v>
      </c>
      <c r="B182" s="249" t="s">
        <v>602</v>
      </c>
      <c r="F182" s="247">
        <f t="shared" si="5"/>
        <v>0</v>
      </c>
    </row>
    <row r="183" spans="1:6" ht="18.75" customHeight="1">
      <c r="A183" s="249">
        <v>4705</v>
      </c>
      <c r="B183" s="249" t="s">
        <v>226</v>
      </c>
      <c r="F183" s="247">
        <f t="shared" si="5"/>
        <v>0</v>
      </c>
    </row>
    <row r="184" spans="1:6" ht="18.75" customHeight="1">
      <c r="A184" s="249">
        <v>4711</v>
      </c>
      <c r="B184" s="249" t="s">
        <v>472</v>
      </c>
      <c r="F184" s="247">
        <f t="shared" si="5"/>
        <v>0</v>
      </c>
    </row>
    <row r="185" spans="1:6" ht="18.75" customHeight="1">
      <c r="A185" s="249">
        <v>4801</v>
      </c>
      <c r="B185" s="249" t="s">
        <v>601</v>
      </c>
      <c r="F185" s="247">
        <f t="shared" si="5"/>
        <v>0</v>
      </c>
    </row>
    <row r="186" spans="1:6" ht="18.75" customHeight="1">
      <c r="A186" s="249">
        <v>4810</v>
      </c>
      <c r="B186" s="249" t="s">
        <v>600</v>
      </c>
      <c r="F186" s="247">
        <f t="shared" si="5"/>
        <v>0</v>
      </c>
    </row>
    <row r="187" spans="1:6" ht="18.75" customHeight="1">
      <c r="A187" s="249">
        <v>4851</v>
      </c>
      <c r="B187" s="249" t="s">
        <v>468</v>
      </c>
      <c r="F187" s="247">
        <f t="shared" si="5"/>
        <v>0</v>
      </c>
    </row>
    <row r="188" spans="1:6" ht="18.75" customHeight="1">
      <c r="A188" s="249">
        <v>4852</v>
      </c>
      <c r="B188" s="249" t="s">
        <v>213</v>
      </c>
      <c r="F188" s="247">
        <f t="shared" si="5"/>
        <v>0</v>
      </c>
    </row>
    <row r="189" spans="1:6" ht="18.75" customHeight="1">
      <c r="A189" s="249">
        <v>4853</v>
      </c>
      <c r="B189" s="249" t="s">
        <v>599</v>
      </c>
      <c r="F189" s="247">
        <f t="shared" si="5"/>
        <v>0</v>
      </c>
    </row>
    <row r="190" spans="1:6" ht="18.75" customHeight="1">
      <c r="A190" s="249">
        <v>4854</v>
      </c>
      <c r="B190" s="249" t="s">
        <v>598</v>
      </c>
      <c r="F190" s="247">
        <f t="shared" si="5"/>
        <v>0</v>
      </c>
    </row>
    <row r="191" spans="1:6" ht="18.75" customHeight="1">
      <c r="A191" s="249">
        <v>4855</v>
      </c>
      <c r="B191" s="249" t="s">
        <v>597</v>
      </c>
      <c r="F191" s="247">
        <f t="shared" si="5"/>
        <v>0</v>
      </c>
    </row>
    <row r="192" spans="1:6" ht="18.75" customHeight="1">
      <c r="A192" s="249">
        <v>4856</v>
      </c>
      <c r="B192" s="249" t="s">
        <v>596</v>
      </c>
      <c r="F192" s="247">
        <f t="shared" si="5"/>
        <v>0</v>
      </c>
    </row>
    <row r="193" spans="1:6" ht="18.75" customHeight="1">
      <c r="A193" s="249">
        <v>4857</v>
      </c>
      <c r="B193" s="249" t="s">
        <v>595</v>
      </c>
      <c r="F193" s="247">
        <f t="shared" si="5"/>
        <v>0</v>
      </c>
    </row>
    <row r="194" spans="1:6" ht="18.75" customHeight="1">
      <c r="A194" s="249">
        <v>4858</v>
      </c>
      <c r="B194" s="249" t="s">
        <v>594</v>
      </c>
      <c r="F194" s="247">
        <f t="shared" si="5"/>
        <v>0</v>
      </c>
    </row>
    <row r="195" spans="1:6" ht="18.75" customHeight="1">
      <c r="A195" s="249">
        <v>4859</v>
      </c>
      <c r="B195" s="249" t="s">
        <v>593</v>
      </c>
      <c r="F195" s="247">
        <f t="shared" si="5"/>
        <v>0</v>
      </c>
    </row>
    <row r="196" spans="1:6" ht="18.75" customHeight="1">
      <c r="A196" s="249">
        <v>4860</v>
      </c>
      <c r="B196" s="249" t="s">
        <v>592</v>
      </c>
      <c r="F196" s="247">
        <f t="shared" si="5"/>
        <v>0</v>
      </c>
    </row>
    <row r="197" spans="1:6" ht="18.75" customHeight="1">
      <c r="A197" s="249">
        <v>4875</v>
      </c>
      <c r="B197" s="249" t="s">
        <v>208</v>
      </c>
      <c r="F197" s="247">
        <f t="shared" si="5"/>
        <v>0</v>
      </c>
    </row>
    <row r="198" spans="1:6" ht="18.75" customHeight="1">
      <c r="A198" s="249">
        <v>4885</v>
      </c>
      <c r="B198" s="249" t="s">
        <v>591</v>
      </c>
      <c r="F198" s="247">
        <f t="shared" si="5"/>
        <v>0</v>
      </c>
    </row>
    <row r="199" spans="1:6" ht="18.75" customHeight="1">
      <c r="A199" s="249">
        <v>5051</v>
      </c>
      <c r="B199" s="249" t="s">
        <v>464</v>
      </c>
      <c r="F199" s="247">
        <f t="shared" si="5"/>
        <v>0</v>
      </c>
    </row>
    <row r="200" spans="1:6" ht="18.75" customHeight="1">
      <c r="A200" s="249">
        <v>5052</v>
      </c>
      <c r="B200" s="249" t="s">
        <v>463</v>
      </c>
      <c r="F200" s="247">
        <f t="shared" si="5"/>
        <v>0</v>
      </c>
    </row>
    <row r="201" spans="1:6" ht="18.75" customHeight="1">
      <c r="A201" s="249">
        <v>5053</v>
      </c>
      <c r="B201" s="249" t="s">
        <v>462</v>
      </c>
      <c r="F201" s="247">
        <f t="shared" si="5"/>
        <v>0</v>
      </c>
    </row>
    <row r="202" spans="1:6" ht="18.75" customHeight="1">
      <c r="A202" s="249">
        <v>5054</v>
      </c>
      <c r="B202" s="249" t="s">
        <v>461</v>
      </c>
      <c r="F202" s="247">
        <f t="shared" si="5"/>
        <v>0</v>
      </c>
    </row>
    <row r="203" spans="1:6" ht="18.75" customHeight="1">
      <c r="A203" s="249">
        <v>5055</v>
      </c>
      <c r="B203" s="249" t="s">
        <v>460</v>
      </c>
      <c r="F203" s="247">
        <f t="shared" si="5"/>
        <v>0</v>
      </c>
    </row>
    <row r="204" spans="1:6" ht="18.75" customHeight="1">
      <c r="A204" s="249">
        <v>5056</v>
      </c>
      <c r="B204" s="249" t="s">
        <v>201</v>
      </c>
      <c r="F204" s="247">
        <f t="shared" si="5"/>
        <v>0</v>
      </c>
    </row>
    <row r="205" spans="1:6" ht="18.75" customHeight="1">
      <c r="A205" s="249">
        <v>5075</v>
      </c>
      <c r="B205" s="249" t="s">
        <v>459</v>
      </c>
      <c r="F205" s="247">
        <f t="shared" si="5"/>
        <v>0</v>
      </c>
    </row>
    <row r="206" spans="1:6" ht="18.75" customHeight="1">
      <c r="A206" s="249">
        <v>5425</v>
      </c>
      <c r="B206" s="249" t="s">
        <v>590</v>
      </c>
      <c r="F206" s="247">
        <f aca="true" t="shared" si="6" ref="F206:F214">SUM(D206:E206)</f>
        <v>0</v>
      </c>
    </row>
    <row r="207" spans="1:6" ht="18.75" customHeight="1">
      <c r="A207" s="249">
        <v>5452</v>
      </c>
      <c r="B207" s="249" t="s">
        <v>198</v>
      </c>
      <c r="F207" s="247">
        <f t="shared" si="6"/>
        <v>0</v>
      </c>
    </row>
    <row r="208" spans="1:6" ht="18.75" customHeight="1">
      <c r="A208" s="249">
        <v>5453</v>
      </c>
      <c r="B208" s="249" t="s">
        <v>589</v>
      </c>
      <c r="F208" s="247">
        <f t="shared" si="6"/>
        <v>0</v>
      </c>
    </row>
    <row r="209" spans="1:6" ht="18.75" customHeight="1">
      <c r="A209" s="249">
        <v>5455</v>
      </c>
      <c r="B209" s="249" t="s">
        <v>588</v>
      </c>
      <c r="F209" s="247">
        <f t="shared" si="6"/>
        <v>0</v>
      </c>
    </row>
    <row r="210" spans="1:6" ht="18.75" customHeight="1">
      <c r="A210" s="249">
        <v>5465</v>
      </c>
      <c r="B210" s="249" t="s">
        <v>452</v>
      </c>
      <c r="F210" s="247">
        <f t="shared" si="6"/>
        <v>0</v>
      </c>
    </row>
    <row r="211" spans="1:6" ht="12.75">
      <c r="A211" s="249">
        <v>5466</v>
      </c>
      <c r="B211" s="249" t="s">
        <v>587</v>
      </c>
      <c r="F211" s="247">
        <f t="shared" si="6"/>
        <v>0</v>
      </c>
    </row>
    <row r="212" spans="1:6" ht="18.75" customHeight="1">
      <c r="A212" s="249">
        <v>5475</v>
      </c>
      <c r="B212" s="249" t="s">
        <v>586</v>
      </c>
      <c r="F212" s="247">
        <f t="shared" si="6"/>
        <v>0</v>
      </c>
    </row>
    <row r="213" spans="1:6" ht="12.75">
      <c r="A213" s="251" t="s">
        <v>687</v>
      </c>
      <c r="B213" s="251"/>
      <c r="F213" s="247">
        <f t="shared" si="6"/>
        <v>0</v>
      </c>
    </row>
    <row r="214" spans="1:6" ht="12.75">
      <c r="A214" s="251" t="s">
        <v>686</v>
      </c>
      <c r="B214" s="251"/>
      <c r="C214" s="248">
        <f>SUM(C141,C213)</f>
        <v>25436</v>
      </c>
      <c r="D214" s="248">
        <f>SUM(D141,D213)</f>
        <v>506.2</v>
      </c>
      <c r="E214" s="248">
        <f>SUM(E141,E213)</f>
        <v>440.3099999999998</v>
      </c>
      <c r="F214" s="247">
        <f t="shared" si="6"/>
        <v>946.5099999999998</v>
      </c>
    </row>
    <row r="215" ht="12.75">
      <c r="F215" s="247"/>
    </row>
    <row r="216" ht="12.75">
      <c r="F216" s="247"/>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48" useFirstPageNumber="1" orientation="landscape"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F214"/>
  <sheetViews>
    <sheetView zoomScalePageLayoutView="0" workbookViewId="0" topLeftCell="A1">
      <pane ySplit="7" topLeftCell="A8" activePane="bottomLeft" state="frozen"/>
      <selection pane="topLeft" activeCell="C243" sqref="C243"/>
      <selection pane="bottomLeft" activeCell="D192" sqref="D192"/>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1664</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136</v>
      </c>
      <c r="D9" s="255">
        <v>2.69</v>
      </c>
      <c r="E9" s="255">
        <v>3.08</v>
      </c>
      <c r="F9" s="267">
        <f>SUM(D9:E9)</f>
        <v>5.77</v>
      </c>
    </row>
    <row r="10" spans="1:6" ht="22.5" customHeight="1">
      <c r="A10" s="249">
        <v>2012</v>
      </c>
      <c r="B10" s="249" t="s">
        <v>580</v>
      </c>
      <c r="C10" s="267">
        <v>84</v>
      </c>
      <c r="D10" s="255">
        <v>1.46</v>
      </c>
      <c r="E10" s="255">
        <f>1.46+0.13</f>
        <v>1.5899999999999999</v>
      </c>
      <c r="F10" s="267">
        <f>SUM(D10:E10)</f>
        <v>3.05</v>
      </c>
    </row>
    <row r="11" spans="1:6" ht="22.5" customHeight="1">
      <c r="A11" s="249">
        <v>2013</v>
      </c>
      <c r="B11" s="249" t="s">
        <v>579</v>
      </c>
      <c r="C11" s="267">
        <v>177</v>
      </c>
      <c r="D11" s="255">
        <v>2.52</v>
      </c>
      <c r="E11" s="255">
        <v>2.9</v>
      </c>
      <c r="F11" s="267">
        <f>SUM(D11:E11)</f>
        <v>5.42</v>
      </c>
    </row>
    <row r="12" spans="1:6" ht="22.5" customHeight="1">
      <c r="A12" s="249">
        <v>2014</v>
      </c>
      <c r="B12" s="249" t="s">
        <v>315</v>
      </c>
      <c r="C12" s="267">
        <v>205</v>
      </c>
      <c r="D12" s="255">
        <v>3.38</v>
      </c>
      <c r="E12" s="255">
        <v>3.6</v>
      </c>
      <c r="F12" s="267">
        <v>6.98</v>
      </c>
    </row>
    <row r="13" spans="1:6" ht="22.5" customHeight="1">
      <c r="A13" s="249">
        <v>2015</v>
      </c>
      <c r="B13" s="249" t="s">
        <v>314</v>
      </c>
      <c r="C13" s="267">
        <v>53</v>
      </c>
      <c r="D13" s="255">
        <v>0.93</v>
      </c>
      <c r="E13" s="255">
        <v>1.11</v>
      </c>
      <c r="F13" s="267">
        <f aca="true" t="shared" si="0" ref="F13:F26">SUM(D13:E13)</f>
        <v>2.04</v>
      </c>
    </row>
    <row r="14" spans="1:6" ht="22.5" customHeight="1">
      <c r="A14" s="249" t="s">
        <v>578</v>
      </c>
      <c r="B14" s="249" t="s">
        <v>577</v>
      </c>
      <c r="C14" s="267"/>
      <c r="D14" s="255"/>
      <c r="E14" s="255"/>
      <c r="F14" s="267">
        <f t="shared" si="0"/>
        <v>0</v>
      </c>
    </row>
    <row r="15" spans="1:6" ht="22.5" customHeight="1">
      <c r="A15" s="249">
        <v>2020</v>
      </c>
      <c r="B15" s="260" t="s">
        <v>576</v>
      </c>
      <c r="C15" s="267">
        <v>25</v>
      </c>
      <c r="D15" s="255">
        <v>0.46</v>
      </c>
      <c r="E15" s="255">
        <v>0.47</v>
      </c>
      <c r="F15" s="267">
        <f t="shared" si="0"/>
        <v>0.9299999999999999</v>
      </c>
    </row>
    <row r="16" spans="1:6" ht="22.5" customHeight="1">
      <c r="A16" s="249">
        <v>2029</v>
      </c>
      <c r="B16" s="249" t="s">
        <v>575</v>
      </c>
      <c r="C16" s="267">
        <v>256</v>
      </c>
      <c r="D16" s="255">
        <v>5.85</v>
      </c>
      <c r="E16" s="255">
        <v>6.7</v>
      </c>
      <c r="F16" s="267">
        <f t="shared" si="0"/>
        <v>12.55</v>
      </c>
    </row>
    <row r="17" spans="1:6" ht="22.5" customHeight="1">
      <c r="A17" s="249">
        <v>2030</v>
      </c>
      <c r="B17" s="249" t="s">
        <v>574</v>
      </c>
      <c r="C17" s="267"/>
      <c r="D17" s="255"/>
      <c r="E17" s="255"/>
      <c r="F17" s="267">
        <f t="shared" si="0"/>
        <v>0</v>
      </c>
    </row>
    <row r="18" spans="1:6" ht="22.5" customHeight="1">
      <c r="A18" s="249">
        <v>2035</v>
      </c>
      <c r="B18" s="260" t="s">
        <v>573</v>
      </c>
      <c r="C18" s="267"/>
      <c r="D18" s="255"/>
      <c r="E18" s="255"/>
      <c r="F18" s="267">
        <f t="shared" si="0"/>
        <v>0</v>
      </c>
    </row>
    <row r="19" spans="1:6" ht="22.5" customHeight="1">
      <c r="A19" s="249">
        <v>2039</v>
      </c>
      <c r="B19" s="249" t="s">
        <v>572</v>
      </c>
      <c r="C19" s="267">
        <v>109</v>
      </c>
      <c r="D19" s="255">
        <v>1.76</v>
      </c>
      <c r="E19" s="255">
        <v>1.93</v>
      </c>
      <c r="F19" s="267">
        <f t="shared" si="0"/>
        <v>3.69</v>
      </c>
    </row>
    <row r="20" spans="1:6" ht="21.75" customHeight="1">
      <c r="A20" s="249">
        <v>2040</v>
      </c>
      <c r="B20" s="249" t="s">
        <v>571</v>
      </c>
      <c r="C20" s="267">
        <v>87</v>
      </c>
      <c r="D20" s="255">
        <v>1.59</v>
      </c>
      <c r="E20" s="255">
        <v>1.77</v>
      </c>
      <c r="F20" s="267">
        <f t="shared" si="0"/>
        <v>3.3600000000000003</v>
      </c>
    </row>
    <row r="21" spans="1:6" ht="21.75" customHeight="1">
      <c r="A21" s="249">
        <v>2041</v>
      </c>
      <c r="B21" s="249" t="s">
        <v>570</v>
      </c>
      <c r="C21" s="267">
        <v>43</v>
      </c>
      <c r="D21" s="255">
        <v>0.84</v>
      </c>
      <c r="E21" s="255">
        <v>0.9</v>
      </c>
      <c r="F21" s="267">
        <f t="shared" si="0"/>
        <v>1.74</v>
      </c>
    </row>
    <row r="22" spans="1:6" ht="25.5">
      <c r="A22" s="249">
        <v>2043</v>
      </c>
      <c r="B22" s="261" t="s">
        <v>569</v>
      </c>
      <c r="C22" s="267"/>
      <c r="D22" s="255"/>
      <c r="E22" s="255"/>
      <c r="F22" s="267">
        <f t="shared" si="0"/>
        <v>0</v>
      </c>
    </row>
    <row r="23" spans="1:6" ht="24" customHeight="1">
      <c r="A23" s="249">
        <v>2045</v>
      </c>
      <c r="B23" s="260" t="s">
        <v>568</v>
      </c>
      <c r="C23" s="267">
        <v>23</v>
      </c>
      <c r="D23" s="255">
        <v>0.52</v>
      </c>
      <c r="E23" s="255">
        <v>0.52</v>
      </c>
      <c r="F23" s="267">
        <f t="shared" si="0"/>
        <v>1.04</v>
      </c>
    </row>
    <row r="24" spans="1:6" ht="21.75" customHeight="1">
      <c r="A24" s="249">
        <v>2047</v>
      </c>
      <c r="B24" s="249" t="s">
        <v>567</v>
      </c>
      <c r="C24" s="267"/>
      <c r="D24" s="255"/>
      <c r="E24" s="255"/>
      <c r="F24" s="267">
        <f t="shared" si="0"/>
        <v>0</v>
      </c>
    </row>
    <row r="25" spans="1:6" ht="21.75" customHeight="1">
      <c r="A25" s="258" t="s">
        <v>335</v>
      </c>
      <c r="B25" s="249" t="s">
        <v>556</v>
      </c>
      <c r="C25" s="267"/>
      <c r="D25" s="255"/>
      <c r="E25" s="255"/>
      <c r="F25" s="267">
        <f t="shared" si="0"/>
        <v>0</v>
      </c>
    </row>
    <row r="26" spans="1:6" ht="21.75" customHeight="1">
      <c r="A26" s="249">
        <v>2051</v>
      </c>
      <c r="B26" s="249" t="s">
        <v>328</v>
      </c>
      <c r="C26" s="257">
        <v>29</v>
      </c>
      <c r="D26" s="256">
        <v>0.79</v>
      </c>
      <c r="E26" s="256">
        <v>0.88</v>
      </c>
      <c r="F26" s="267">
        <f t="shared" si="0"/>
        <v>1.67</v>
      </c>
    </row>
    <row r="27" spans="1:6" ht="21.75" customHeight="1">
      <c r="A27" s="249">
        <v>2052</v>
      </c>
      <c r="B27" s="249" t="s">
        <v>555</v>
      </c>
      <c r="C27" s="257">
        <v>471</v>
      </c>
      <c r="D27" s="256">
        <v>8.280000000000001</v>
      </c>
      <c r="E27" s="256">
        <v>10.44</v>
      </c>
      <c r="F27" s="257">
        <v>18.720000000000002</v>
      </c>
    </row>
    <row r="28" spans="1:6" ht="21.75" customHeight="1">
      <c r="A28" s="249">
        <v>2053</v>
      </c>
      <c r="B28" s="249" t="s">
        <v>554</v>
      </c>
      <c r="C28" s="257">
        <v>251</v>
      </c>
      <c r="D28" s="256">
        <v>3.8</v>
      </c>
      <c r="E28" s="256">
        <v>4.4</v>
      </c>
      <c r="F28" s="267">
        <f>SUM(D28:E28)</f>
        <v>8.2</v>
      </c>
    </row>
    <row r="29" spans="1:6" ht="21.75" customHeight="1">
      <c r="A29" s="249">
        <v>2054</v>
      </c>
      <c r="B29" s="249" t="s">
        <v>553</v>
      </c>
      <c r="C29" s="257">
        <v>230</v>
      </c>
      <c r="D29" s="256">
        <v>4.19</v>
      </c>
      <c r="E29" s="256">
        <v>5.289999999999999</v>
      </c>
      <c r="F29" s="257">
        <v>9.48</v>
      </c>
    </row>
    <row r="30" spans="1:6" ht="21.75" customHeight="1">
      <c r="A30" s="249">
        <v>2055</v>
      </c>
      <c r="B30" s="249" t="s">
        <v>552</v>
      </c>
      <c r="C30" s="257">
        <v>5051</v>
      </c>
      <c r="D30" s="256">
        <v>122.75</v>
      </c>
      <c r="E30" s="256">
        <v>81.84</v>
      </c>
      <c r="F30" s="267">
        <f aca="true" t="shared" si="1" ref="F30:F39">SUM(D30:E30)</f>
        <v>204.59</v>
      </c>
    </row>
    <row r="31" spans="2:6" ht="21.75" customHeight="1">
      <c r="B31" s="258">
        <v>115</v>
      </c>
      <c r="C31" s="257"/>
      <c r="D31" s="256"/>
      <c r="E31" s="256"/>
      <c r="F31" s="267">
        <f t="shared" si="1"/>
        <v>0</v>
      </c>
    </row>
    <row r="32" spans="2:6" ht="12.75">
      <c r="B32" s="266"/>
      <c r="C32" s="257"/>
      <c r="D32" s="256"/>
      <c r="E32" s="256"/>
      <c r="F32" s="267">
        <f t="shared" si="1"/>
        <v>0</v>
      </c>
    </row>
    <row r="33" spans="1:6" ht="21.75" customHeight="1">
      <c r="A33" s="249">
        <v>2056</v>
      </c>
      <c r="B33" s="258" t="s">
        <v>550</v>
      </c>
      <c r="C33" s="257"/>
      <c r="D33" s="256"/>
      <c r="E33" s="256"/>
      <c r="F33" s="267">
        <f t="shared" si="1"/>
        <v>0</v>
      </c>
    </row>
    <row r="34" spans="2:6" ht="21.75" customHeight="1">
      <c r="B34" s="258">
        <v>102</v>
      </c>
      <c r="C34" s="257">
        <v>97</v>
      </c>
      <c r="D34" s="256">
        <v>1.28</v>
      </c>
      <c r="E34" s="256">
        <v>2.21</v>
      </c>
      <c r="F34" s="267">
        <f t="shared" si="1"/>
        <v>3.49</v>
      </c>
    </row>
    <row r="35" spans="2:6" ht="12.75">
      <c r="B35" s="266"/>
      <c r="C35" s="257"/>
      <c r="D35" s="256"/>
      <c r="E35" s="256"/>
      <c r="F35" s="267">
        <f t="shared" si="1"/>
        <v>0</v>
      </c>
    </row>
    <row r="36" spans="1:6" ht="21.75" customHeight="1">
      <c r="A36" s="249">
        <v>2057</v>
      </c>
      <c r="B36" s="249" t="s">
        <v>547</v>
      </c>
      <c r="C36" s="257"/>
      <c r="D36" s="256"/>
      <c r="E36" s="256"/>
      <c r="F36" s="267">
        <f t="shared" si="1"/>
        <v>0</v>
      </c>
    </row>
    <row r="37" spans="1:6" ht="21.75" customHeight="1">
      <c r="A37" s="249">
        <v>2058</v>
      </c>
      <c r="B37" s="249" t="s">
        <v>546</v>
      </c>
      <c r="C37" s="257">
        <v>153</v>
      </c>
      <c r="D37" s="256">
        <v>2.31</v>
      </c>
      <c r="E37" s="256">
        <v>2.61</v>
      </c>
      <c r="F37" s="267">
        <f t="shared" si="1"/>
        <v>4.92</v>
      </c>
    </row>
    <row r="38" spans="1:6" ht="21.75" customHeight="1">
      <c r="A38" s="249">
        <v>2059</v>
      </c>
      <c r="B38" s="249" t="s">
        <v>692</v>
      </c>
      <c r="C38" s="257">
        <v>218</v>
      </c>
      <c r="D38" s="256">
        <v>4.24</v>
      </c>
      <c r="E38" s="256">
        <v>4.7</v>
      </c>
      <c r="F38" s="267">
        <f t="shared" si="1"/>
        <v>8.940000000000001</v>
      </c>
    </row>
    <row r="39" spans="1:6" ht="21.75" customHeight="1">
      <c r="A39" s="249">
        <v>2062</v>
      </c>
      <c r="B39" s="249" t="s">
        <v>540</v>
      </c>
      <c r="C39" s="257">
        <v>108</v>
      </c>
      <c r="D39" s="256">
        <v>2.08</v>
      </c>
      <c r="E39" s="256">
        <v>2.17</v>
      </c>
      <c r="F39" s="267">
        <f t="shared" si="1"/>
        <v>4.25</v>
      </c>
    </row>
    <row r="40" spans="1:6" ht="21.75" customHeight="1">
      <c r="A40" s="249">
        <v>2070</v>
      </c>
      <c r="B40" s="249" t="s">
        <v>539</v>
      </c>
      <c r="C40" s="257">
        <v>160</v>
      </c>
      <c r="D40" s="256">
        <v>3.93</v>
      </c>
      <c r="E40" s="256">
        <v>3.6799999999999997</v>
      </c>
      <c r="F40" s="257">
        <v>7.609999999999999</v>
      </c>
    </row>
    <row r="41" spans="1:6" ht="21.75" customHeight="1">
      <c r="A41" s="249">
        <v>2075</v>
      </c>
      <c r="B41" s="249" t="s">
        <v>530</v>
      </c>
      <c r="C41" s="257">
        <v>20</v>
      </c>
      <c r="D41" s="256">
        <v>0.41</v>
      </c>
      <c r="E41" s="256">
        <v>0.43</v>
      </c>
      <c r="F41" s="267">
        <f aca="true" t="shared" si="2" ref="F41:F57">SUM(D41:E41)</f>
        <v>0.84</v>
      </c>
    </row>
    <row r="42" spans="3:6" ht="12.75">
      <c r="C42" s="257"/>
      <c r="D42" s="256"/>
      <c r="E42" s="256"/>
      <c r="F42" s="267">
        <f t="shared" si="2"/>
        <v>0</v>
      </c>
    </row>
    <row r="43" spans="1:6" ht="21.75" customHeight="1">
      <c r="A43" s="251" t="s">
        <v>162</v>
      </c>
      <c r="B43" s="251" t="s">
        <v>304</v>
      </c>
      <c r="C43" s="257"/>
      <c r="D43" s="256"/>
      <c r="E43" s="256"/>
      <c r="F43" s="267">
        <f t="shared" si="2"/>
        <v>0</v>
      </c>
    </row>
    <row r="44" spans="1:6" ht="21.75" customHeight="1">
      <c r="A44" s="249">
        <v>2202</v>
      </c>
      <c r="B44" s="249" t="s">
        <v>301</v>
      </c>
      <c r="C44" s="257">
        <v>7473</v>
      </c>
      <c r="D44" s="256">
        <v>143.45</v>
      </c>
      <c r="E44" s="256">
        <v>150.45</v>
      </c>
      <c r="F44" s="267">
        <f t="shared" si="2"/>
        <v>293.9</v>
      </c>
    </row>
    <row r="45" spans="2:6" ht="21.75" customHeight="1">
      <c r="B45" s="262" t="s">
        <v>229</v>
      </c>
      <c r="C45" s="257"/>
      <c r="D45" s="256"/>
      <c r="E45" s="256"/>
      <c r="F45" s="267">
        <f t="shared" si="2"/>
        <v>0</v>
      </c>
    </row>
    <row r="46" spans="2:6" ht="21.75" customHeight="1">
      <c r="B46" s="262" t="s">
        <v>186</v>
      </c>
      <c r="C46" s="257"/>
      <c r="D46" s="256"/>
      <c r="E46" s="256"/>
      <c r="F46" s="267">
        <f t="shared" si="2"/>
        <v>0</v>
      </c>
    </row>
    <row r="47" spans="2:6" ht="21.75" customHeight="1">
      <c r="B47" s="262" t="s">
        <v>184</v>
      </c>
      <c r="C47" s="257"/>
      <c r="D47" s="256"/>
      <c r="E47" s="256"/>
      <c r="F47" s="267">
        <f t="shared" si="2"/>
        <v>0</v>
      </c>
    </row>
    <row r="48" spans="2:6" ht="21.75" customHeight="1">
      <c r="B48" s="262" t="s">
        <v>182</v>
      </c>
      <c r="C48" s="257"/>
      <c r="D48" s="256"/>
      <c r="E48" s="256"/>
      <c r="F48" s="267">
        <f t="shared" si="2"/>
        <v>0</v>
      </c>
    </row>
    <row r="49" spans="2:6" ht="21.75" customHeight="1">
      <c r="B49" s="262" t="s">
        <v>180</v>
      </c>
      <c r="C49" s="257"/>
      <c r="D49" s="256"/>
      <c r="E49" s="256"/>
      <c r="F49" s="267">
        <f t="shared" si="2"/>
        <v>0</v>
      </c>
    </row>
    <row r="50" spans="2:6" ht="21.75" customHeight="1">
      <c r="B50" s="262">
        <v>80</v>
      </c>
      <c r="C50" s="257"/>
      <c r="D50" s="256"/>
      <c r="E50" s="256"/>
      <c r="F50" s="267">
        <f t="shared" si="2"/>
        <v>0</v>
      </c>
    </row>
    <row r="51" spans="1:6" ht="21.75" customHeight="1">
      <c r="A51" s="249">
        <v>2203</v>
      </c>
      <c r="B51" s="249" t="s">
        <v>298</v>
      </c>
      <c r="C51" s="257">
        <v>10</v>
      </c>
      <c r="D51" s="256">
        <v>0.2</v>
      </c>
      <c r="E51" s="256">
        <v>0.21</v>
      </c>
      <c r="F51" s="267">
        <f t="shared" si="2"/>
        <v>0.41000000000000003</v>
      </c>
    </row>
    <row r="52" spans="1:6" ht="21.75" customHeight="1">
      <c r="A52" s="249">
        <v>2204</v>
      </c>
      <c r="B52" s="249" t="s">
        <v>525</v>
      </c>
      <c r="C52" s="257">
        <v>88</v>
      </c>
      <c r="D52" s="256">
        <v>1.75</v>
      </c>
      <c r="E52" s="256">
        <v>1.84</v>
      </c>
      <c r="F52" s="267">
        <f t="shared" si="2"/>
        <v>3.59</v>
      </c>
    </row>
    <row r="53" spans="1:6" ht="21.75" customHeight="1">
      <c r="A53" s="249">
        <v>2205</v>
      </c>
      <c r="B53" s="249" t="s">
        <v>524</v>
      </c>
      <c r="C53" s="257">
        <v>97</v>
      </c>
      <c r="D53" s="256">
        <v>1.8</v>
      </c>
      <c r="E53" s="256">
        <v>2.25</v>
      </c>
      <c r="F53" s="267">
        <f t="shared" si="2"/>
        <v>4.05</v>
      </c>
    </row>
    <row r="54" spans="1:6" ht="21.75" customHeight="1">
      <c r="A54" s="249">
        <v>2210</v>
      </c>
      <c r="B54" s="249" t="s">
        <v>523</v>
      </c>
      <c r="C54" s="257">
        <v>1880</v>
      </c>
      <c r="D54" s="256">
        <v>48</v>
      </c>
      <c r="E54" s="256">
        <v>55.59</v>
      </c>
      <c r="F54" s="267">
        <f t="shared" si="2"/>
        <v>103.59</v>
      </c>
    </row>
    <row r="55" spans="2:6" ht="21.75" customHeight="1">
      <c r="B55" s="262" t="s">
        <v>382</v>
      </c>
      <c r="C55" s="257"/>
      <c r="D55" s="256"/>
      <c r="E55" s="256"/>
      <c r="F55" s="267">
        <f t="shared" si="2"/>
        <v>0</v>
      </c>
    </row>
    <row r="56" spans="2:6" ht="21.75" customHeight="1">
      <c r="B56" s="262" t="s">
        <v>522</v>
      </c>
      <c r="C56" s="257"/>
      <c r="D56" s="256"/>
      <c r="E56" s="256"/>
      <c r="F56" s="267">
        <f t="shared" si="2"/>
        <v>0</v>
      </c>
    </row>
    <row r="57" spans="1:6" ht="21.75" customHeight="1">
      <c r="A57" s="249">
        <v>2211</v>
      </c>
      <c r="B57" s="249" t="s">
        <v>521</v>
      </c>
      <c r="C57" s="257">
        <v>270</v>
      </c>
      <c r="D57" s="256">
        <v>7.44</v>
      </c>
      <c r="E57" s="256">
        <v>8.73</v>
      </c>
      <c r="F57" s="267">
        <f t="shared" si="2"/>
        <v>16.17</v>
      </c>
    </row>
    <row r="58" spans="1:6" ht="21.75" customHeight="1">
      <c r="A58" s="249">
        <v>2215</v>
      </c>
      <c r="B58" s="258" t="s">
        <v>520</v>
      </c>
      <c r="C58" s="257">
        <v>262</v>
      </c>
      <c r="D58" s="256">
        <v>5.46</v>
      </c>
      <c r="E58" s="256">
        <v>3.84</v>
      </c>
      <c r="F58" s="257">
        <v>9.3</v>
      </c>
    </row>
    <row r="59" spans="2:6" ht="21.75" customHeight="1">
      <c r="B59" s="262" t="s">
        <v>229</v>
      </c>
      <c r="C59" s="257"/>
      <c r="D59" s="256"/>
      <c r="E59" s="256"/>
      <c r="F59" s="267">
        <f aca="true" t="shared" si="3" ref="F59:F70">SUM(D59:E59)</f>
        <v>0</v>
      </c>
    </row>
    <row r="60" spans="2:6" ht="21" customHeight="1">
      <c r="B60" s="262">
        <v>101</v>
      </c>
      <c r="C60" s="257"/>
      <c r="D60" s="256"/>
      <c r="E60" s="256"/>
      <c r="F60" s="267">
        <f t="shared" si="3"/>
        <v>0</v>
      </c>
    </row>
    <row r="61" spans="2:6" ht="22.5" customHeight="1">
      <c r="B61" s="258">
        <v>102</v>
      </c>
      <c r="C61" s="257"/>
      <c r="D61" s="256"/>
      <c r="E61" s="256"/>
      <c r="F61" s="267">
        <f t="shared" si="3"/>
        <v>0</v>
      </c>
    </row>
    <row r="62" spans="2:6" ht="21.75" customHeight="1">
      <c r="B62" s="258">
        <v>191</v>
      </c>
      <c r="C62" s="257"/>
      <c r="D62" s="256"/>
      <c r="E62" s="256"/>
      <c r="F62" s="267">
        <f t="shared" si="3"/>
        <v>0</v>
      </c>
    </row>
    <row r="63" spans="2:6" ht="21.75" customHeight="1">
      <c r="B63" s="262" t="s">
        <v>186</v>
      </c>
      <c r="C63" s="257"/>
      <c r="D63" s="256"/>
      <c r="E63" s="256"/>
      <c r="F63" s="267">
        <f t="shared" si="3"/>
        <v>0</v>
      </c>
    </row>
    <row r="64" spans="1:6" ht="21.75" customHeight="1">
      <c r="A64" s="249">
        <v>2216</v>
      </c>
      <c r="B64" s="249" t="s">
        <v>515</v>
      </c>
      <c r="C64" s="257"/>
      <c r="D64" s="256"/>
      <c r="E64" s="256"/>
      <c r="F64" s="267">
        <f t="shared" si="3"/>
        <v>0</v>
      </c>
    </row>
    <row r="65" spans="1:6" ht="21.75" customHeight="1">
      <c r="A65" s="249">
        <v>2059</v>
      </c>
      <c r="B65" s="249" t="s">
        <v>545</v>
      </c>
      <c r="C65" s="257"/>
      <c r="D65" s="256"/>
      <c r="E65" s="256"/>
      <c r="F65" s="267">
        <f t="shared" si="3"/>
        <v>0</v>
      </c>
    </row>
    <row r="66" spans="2:6" ht="21.75" customHeight="1">
      <c r="B66" s="262" t="s">
        <v>544</v>
      </c>
      <c r="C66" s="257"/>
      <c r="D66" s="256"/>
      <c r="E66" s="256"/>
      <c r="F66" s="267">
        <f t="shared" si="3"/>
        <v>0</v>
      </c>
    </row>
    <row r="67" spans="2:6" ht="21.75" customHeight="1">
      <c r="B67" s="262" t="s">
        <v>542</v>
      </c>
      <c r="C67" s="257"/>
      <c r="D67" s="256"/>
      <c r="E67" s="256"/>
      <c r="F67" s="267">
        <f t="shared" si="3"/>
        <v>0</v>
      </c>
    </row>
    <row r="68" spans="1:6" ht="21.75" customHeight="1">
      <c r="A68" s="249">
        <v>2217</v>
      </c>
      <c r="B68" s="249" t="s">
        <v>280</v>
      </c>
      <c r="C68" s="257">
        <v>200</v>
      </c>
      <c r="D68" s="256">
        <v>4.33</v>
      </c>
      <c r="E68" s="256">
        <v>4.32</v>
      </c>
      <c r="F68" s="267">
        <f t="shared" si="3"/>
        <v>8.65</v>
      </c>
    </row>
    <row r="69" spans="1:6" ht="21.75" customHeight="1">
      <c r="A69" s="249">
        <v>2220</v>
      </c>
      <c r="B69" s="249" t="s">
        <v>514</v>
      </c>
      <c r="C69" s="257">
        <v>85</v>
      </c>
      <c r="D69" s="256">
        <v>1.61</v>
      </c>
      <c r="E69" s="256">
        <v>2.01</v>
      </c>
      <c r="F69" s="267">
        <f t="shared" si="3"/>
        <v>3.62</v>
      </c>
    </row>
    <row r="70" spans="1:6" ht="21.75" customHeight="1">
      <c r="A70" s="249">
        <v>2225</v>
      </c>
      <c r="B70" s="249" t="s">
        <v>513</v>
      </c>
      <c r="C70" s="257">
        <v>64</v>
      </c>
      <c r="D70" s="256">
        <v>1.2</v>
      </c>
      <c r="E70" s="256">
        <v>1.5</v>
      </c>
      <c r="F70" s="267">
        <f t="shared" si="3"/>
        <v>2.7</v>
      </c>
    </row>
    <row r="71" spans="1:6" ht="21.75" customHeight="1">
      <c r="A71" s="249">
        <v>2230</v>
      </c>
      <c r="B71" s="249" t="s">
        <v>512</v>
      </c>
      <c r="C71" s="257">
        <v>97</v>
      </c>
      <c r="D71" s="256">
        <v>1.37</v>
      </c>
      <c r="E71" s="256">
        <v>1.35</v>
      </c>
      <c r="F71" s="257">
        <v>2.7199999999999998</v>
      </c>
    </row>
    <row r="72" spans="1:6" ht="21.75" customHeight="1">
      <c r="A72" s="249">
        <v>2235</v>
      </c>
      <c r="B72" s="249" t="s">
        <v>691</v>
      </c>
      <c r="C72" s="257">
        <v>163</v>
      </c>
      <c r="D72" s="256">
        <v>7.1</v>
      </c>
      <c r="E72" s="256">
        <v>8.87</v>
      </c>
      <c r="F72" s="267">
        <f aca="true" t="shared" si="4" ref="F72:F81">SUM(D72:E72)</f>
        <v>15.969999999999999</v>
      </c>
    </row>
    <row r="73" spans="1:6" ht="21.75" customHeight="1">
      <c r="A73" s="265" t="s">
        <v>229</v>
      </c>
      <c r="B73" s="258" t="s">
        <v>510</v>
      </c>
      <c r="C73" s="257"/>
      <c r="D73" s="256"/>
      <c r="E73" s="256"/>
      <c r="F73" s="267">
        <f t="shared" si="4"/>
        <v>0</v>
      </c>
    </row>
    <row r="74" spans="1:6" ht="18" customHeight="1">
      <c r="A74" s="265" t="s">
        <v>186</v>
      </c>
      <c r="B74" s="258" t="s">
        <v>509</v>
      </c>
      <c r="C74" s="257"/>
      <c r="D74" s="256"/>
      <c r="E74" s="256"/>
      <c r="F74" s="267">
        <f t="shared" si="4"/>
        <v>0</v>
      </c>
    </row>
    <row r="75" spans="1:6" ht="21.75" customHeight="1">
      <c r="A75" s="249">
        <v>2236</v>
      </c>
      <c r="B75" s="249" t="s">
        <v>505</v>
      </c>
      <c r="C75" s="257">
        <v>16</v>
      </c>
      <c r="D75" s="256">
        <v>0.49</v>
      </c>
      <c r="E75" s="256">
        <v>0.61</v>
      </c>
      <c r="F75" s="267">
        <f t="shared" si="4"/>
        <v>1.1</v>
      </c>
    </row>
    <row r="76" spans="1:6" ht="21.75" customHeight="1">
      <c r="A76" s="249">
        <v>2245</v>
      </c>
      <c r="B76" s="258" t="s">
        <v>502</v>
      </c>
      <c r="C76" s="257">
        <v>16</v>
      </c>
      <c r="D76" s="256">
        <v>0.25</v>
      </c>
      <c r="E76" s="256">
        <v>0.29</v>
      </c>
      <c r="F76" s="267">
        <f t="shared" si="4"/>
        <v>0.54</v>
      </c>
    </row>
    <row r="77" spans="2:6" ht="21.75" customHeight="1">
      <c r="B77" s="264" t="s">
        <v>229</v>
      </c>
      <c r="C77" s="257"/>
      <c r="D77" s="256"/>
      <c r="E77" s="256"/>
      <c r="F77" s="267">
        <f t="shared" si="4"/>
        <v>0</v>
      </c>
    </row>
    <row r="78" spans="2:6" ht="21.75" customHeight="1">
      <c r="B78" s="264" t="s">
        <v>186</v>
      </c>
      <c r="C78" s="257"/>
      <c r="D78" s="256"/>
      <c r="E78" s="256"/>
      <c r="F78" s="267">
        <f t="shared" si="4"/>
        <v>0</v>
      </c>
    </row>
    <row r="79" spans="1:6" ht="21.75" customHeight="1">
      <c r="A79" s="249">
        <v>2250</v>
      </c>
      <c r="B79" s="249" t="s">
        <v>499</v>
      </c>
      <c r="C79" s="257">
        <v>33</v>
      </c>
      <c r="D79" s="256">
        <v>0.64</v>
      </c>
      <c r="E79" s="256">
        <v>0.83</v>
      </c>
      <c r="F79" s="267">
        <f t="shared" si="4"/>
        <v>1.47</v>
      </c>
    </row>
    <row r="80" spans="1:6" ht="21.75" customHeight="1">
      <c r="A80" s="249">
        <v>2251</v>
      </c>
      <c r="B80" s="249" t="s">
        <v>498</v>
      </c>
      <c r="C80" s="257">
        <v>2</v>
      </c>
      <c r="D80" s="256">
        <v>0.13</v>
      </c>
      <c r="E80" s="256">
        <v>0.16</v>
      </c>
      <c r="F80" s="267">
        <f t="shared" si="4"/>
        <v>0.29000000000000004</v>
      </c>
    </row>
    <row r="81" spans="1:6" ht="21.75" customHeight="1">
      <c r="A81" s="263" t="s">
        <v>158</v>
      </c>
      <c r="B81" s="251" t="s">
        <v>497</v>
      </c>
      <c r="C81" s="257"/>
      <c r="D81" s="256"/>
      <c r="E81" s="256"/>
      <c r="F81" s="267">
        <f t="shared" si="4"/>
        <v>0</v>
      </c>
    </row>
    <row r="82" spans="1:6" ht="21.75" customHeight="1">
      <c r="A82" s="259">
        <v>2401</v>
      </c>
      <c r="B82" s="249" t="s">
        <v>268</v>
      </c>
      <c r="C82" s="257">
        <v>729</v>
      </c>
      <c r="D82" s="256">
        <v>15.3</v>
      </c>
      <c r="E82" s="256">
        <v>17.6</v>
      </c>
      <c r="F82" s="257">
        <v>32.900000000000006</v>
      </c>
    </row>
    <row r="83" spans="1:6" ht="21.75" customHeight="1">
      <c r="A83" s="259">
        <v>2402</v>
      </c>
      <c r="B83" s="249" t="s">
        <v>496</v>
      </c>
      <c r="C83" s="257">
        <v>134</v>
      </c>
      <c r="D83" s="256">
        <v>3</v>
      </c>
      <c r="E83" s="256">
        <v>3.6</v>
      </c>
      <c r="F83" s="257">
        <v>6.6</v>
      </c>
    </row>
    <row r="84" spans="1:6" ht="21.75" customHeight="1">
      <c r="A84" s="259">
        <v>2403</v>
      </c>
      <c r="B84" s="249" t="s">
        <v>495</v>
      </c>
      <c r="C84" s="257">
        <v>592</v>
      </c>
      <c r="D84" s="256">
        <v>34.33</v>
      </c>
      <c r="E84" s="256">
        <v>14.75</v>
      </c>
      <c r="F84" s="267">
        <f aca="true" t="shared" si="5" ref="F84:F118">SUM(D84:E84)</f>
        <v>49.08</v>
      </c>
    </row>
    <row r="85" spans="1:6" ht="21.75" customHeight="1">
      <c r="A85" s="259">
        <v>2404</v>
      </c>
      <c r="B85" s="258" t="s">
        <v>494</v>
      </c>
      <c r="C85" s="257">
        <v>11</v>
      </c>
      <c r="D85" s="256">
        <v>0.94</v>
      </c>
      <c r="E85" s="256">
        <v>0.41</v>
      </c>
      <c r="F85" s="267">
        <f t="shared" si="5"/>
        <v>1.3499999999999999</v>
      </c>
    </row>
    <row r="86" spans="1:6" ht="21.75" customHeight="1">
      <c r="A86" s="259">
        <v>2405</v>
      </c>
      <c r="B86" s="249" t="s">
        <v>261</v>
      </c>
      <c r="C86" s="257">
        <v>95</v>
      </c>
      <c r="D86" s="256">
        <v>2.77</v>
      </c>
      <c r="E86" s="256">
        <v>1.19</v>
      </c>
      <c r="F86" s="267">
        <f t="shared" si="5"/>
        <v>3.96</v>
      </c>
    </row>
    <row r="87" spans="1:6" ht="21.75" customHeight="1">
      <c r="A87" s="259">
        <v>2406</v>
      </c>
      <c r="B87" s="249" t="s">
        <v>492</v>
      </c>
      <c r="C87" s="257">
        <v>962</v>
      </c>
      <c r="D87" s="256">
        <v>16.63</v>
      </c>
      <c r="E87" s="256">
        <v>22.5</v>
      </c>
      <c r="F87" s="267">
        <f t="shared" si="5"/>
        <v>39.129999999999995</v>
      </c>
    </row>
    <row r="88" spans="1:6" ht="21.75" customHeight="1">
      <c r="A88" s="259">
        <v>2407</v>
      </c>
      <c r="B88" s="249" t="s">
        <v>256</v>
      </c>
      <c r="C88" s="257"/>
      <c r="D88" s="256"/>
      <c r="E88" s="256"/>
      <c r="F88" s="267">
        <f t="shared" si="5"/>
        <v>0</v>
      </c>
    </row>
    <row r="89" spans="1:6" ht="21.75" customHeight="1">
      <c r="A89" s="259">
        <v>2408</v>
      </c>
      <c r="B89" s="249" t="s">
        <v>491</v>
      </c>
      <c r="C89" s="257">
        <v>145</v>
      </c>
      <c r="D89" s="256">
        <v>2.82</v>
      </c>
      <c r="E89" s="256">
        <v>3.53</v>
      </c>
      <c r="F89" s="267">
        <f t="shared" si="5"/>
        <v>6.35</v>
      </c>
    </row>
    <row r="90" spans="1:6" ht="21.75" customHeight="1">
      <c r="A90" s="259">
        <v>2415</v>
      </c>
      <c r="B90" s="249" t="s">
        <v>490</v>
      </c>
      <c r="C90" s="257"/>
      <c r="D90" s="256"/>
      <c r="E90" s="256"/>
      <c r="F90" s="267">
        <f t="shared" si="5"/>
        <v>0</v>
      </c>
    </row>
    <row r="91" spans="1:6" ht="21.75" customHeight="1">
      <c r="A91" s="259">
        <v>2416</v>
      </c>
      <c r="B91" s="249" t="s">
        <v>489</v>
      </c>
      <c r="C91" s="257"/>
      <c r="D91" s="256"/>
      <c r="E91" s="256"/>
      <c r="F91" s="267">
        <f t="shared" si="5"/>
        <v>0</v>
      </c>
    </row>
    <row r="92" spans="1:6" ht="21.75" customHeight="1">
      <c r="A92" s="259">
        <v>2425</v>
      </c>
      <c r="B92" s="249" t="s">
        <v>488</v>
      </c>
      <c r="C92" s="257">
        <v>174</v>
      </c>
      <c r="D92" s="256">
        <v>3.64</v>
      </c>
      <c r="E92" s="256">
        <v>3.63</v>
      </c>
      <c r="F92" s="267">
        <f t="shared" si="5"/>
        <v>7.27</v>
      </c>
    </row>
    <row r="93" spans="1:6" ht="21.75" customHeight="1">
      <c r="A93" s="259">
        <v>2435</v>
      </c>
      <c r="B93" s="249" t="s">
        <v>487</v>
      </c>
      <c r="C93" s="257">
        <v>3</v>
      </c>
      <c r="D93" s="256">
        <v>0.05</v>
      </c>
      <c r="E93" s="256">
        <v>0.04</v>
      </c>
      <c r="F93" s="267">
        <f t="shared" si="5"/>
        <v>0.09</v>
      </c>
    </row>
    <row r="94" spans="1:6" ht="20.25" customHeight="1">
      <c r="A94" s="259">
        <v>2501</v>
      </c>
      <c r="B94" s="260" t="s">
        <v>486</v>
      </c>
      <c r="C94" s="257">
        <v>512</v>
      </c>
      <c r="D94" s="256">
        <v>9.92</v>
      </c>
      <c r="E94" s="256">
        <v>11.4</v>
      </c>
      <c r="F94" s="267">
        <f t="shared" si="5"/>
        <v>21.32</v>
      </c>
    </row>
    <row r="95" spans="1:6" ht="21.75" customHeight="1">
      <c r="A95" s="259">
        <v>2505</v>
      </c>
      <c r="B95" s="249" t="s">
        <v>485</v>
      </c>
      <c r="C95" s="257"/>
      <c r="D95" s="256"/>
      <c r="E95" s="256"/>
      <c r="F95" s="267">
        <f t="shared" si="5"/>
        <v>0</v>
      </c>
    </row>
    <row r="96" spans="1:6" ht="21.75" customHeight="1">
      <c r="A96" s="259">
        <v>2506</v>
      </c>
      <c r="B96" s="249" t="s">
        <v>246</v>
      </c>
      <c r="C96" s="257"/>
      <c r="D96" s="256"/>
      <c r="E96" s="256"/>
      <c r="F96" s="267">
        <f t="shared" si="5"/>
        <v>0</v>
      </c>
    </row>
    <row r="97" spans="1:6" ht="21.75" customHeight="1">
      <c r="A97" s="259">
        <v>2515</v>
      </c>
      <c r="B97" s="258" t="s">
        <v>478</v>
      </c>
      <c r="C97" s="257">
        <v>106</v>
      </c>
      <c r="D97" s="256">
        <v>1.98</v>
      </c>
      <c r="E97" s="256">
        <v>2.28</v>
      </c>
      <c r="F97" s="267">
        <f t="shared" si="5"/>
        <v>4.26</v>
      </c>
    </row>
    <row r="98" spans="1:6" ht="21.75" customHeight="1">
      <c r="A98" s="259">
        <v>2551</v>
      </c>
      <c r="B98" s="249" t="s">
        <v>477</v>
      </c>
      <c r="C98" s="257"/>
      <c r="D98" s="256"/>
      <c r="E98" s="256"/>
      <c r="F98" s="267">
        <f t="shared" si="5"/>
        <v>0</v>
      </c>
    </row>
    <row r="99" spans="1:6" ht="21.75" customHeight="1">
      <c r="A99" s="259">
        <v>2552</v>
      </c>
      <c r="B99" s="249" t="s">
        <v>476</v>
      </c>
      <c r="C99" s="257"/>
      <c r="D99" s="256"/>
      <c r="E99" s="256"/>
      <c r="F99" s="267">
        <f t="shared" si="5"/>
        <v>0</v>
      </c>
    </row>
    <row r="100" spans="1:6" ht="21.75" customHeight="1">
      <c r="A100" s="259">
        <v>2575</v>
      </c>
      <c r="B100" s="249" t="s">
        <v>238</v>
      </c>
      <c r="C100" s="257"/>
      <c r="D100" s="256"/>
      <c r="E100" s="256"/>
      <c r="F100" s="267">
        <f t="shared" si="5"/>
        <v>0</v>
      </c>
    </row>
    <row r="101" spans="1:6" ht="21.75" customHeight="1">
      <c r="A101" s="259">
        <v>2700</v>
      </c>
      <c r="B101" s="249" t="s">
        <v>475</v>
      </c>
      <c r="C101" s="257"/>
      <c r="D101" s="256"/>
      <c r="E101" s="256"/>
      <c r="F101" s="267">
        <f t="shared" si="5"/>
        <v>0</v>
      </c>
    </row>
    <row r="102" spans="1:6" ht="21.75" customHeight="1">
      <c r="A102" s="259"/>
      <c r="B102" s="262" t="s">
        <v>229</v>
      </c>
      <c r="C102" s="257"/>
      <c r="D102" s="256"/>
      <c r="E102" s="256"/>
      <c r="F102" s="267">
        <f t="shared" si="5"/>
        <v>0</v>
      </c>
    </row>
    <row r="103" spans="1:6" ht="21.75" customHeight="1">
      <c r="A103" s="259"/>
      <c r="B103" s="262" t="s">
        <v>186</v>
      </c>
      <c r="C103" s="257"/>
      <c r="D103" s="256"/>
      <c r="E103" s="256"/>
      <c r="F103" s="267">
        <f t="shared" si="5"/>
        <v>0</v>
      </c>
    </row>
    <row r="104" spans="1:6" ht="21.75" customHeight="1">
      <c r="A104" s="259">
        <v>2701</v>
      </c>
      <c r="B104" s="249" t="s">
        <v>474</v>
      </c>
      <c r="C104" s="257"/>
      <c r="D104" s="256"/>
      <c r="E104" s="256"/>
      <c r="F104" s="267">
        <f t="shared" si="5"/>
        <v>0</v>
      </c>
    </row>
    <row r="105" spans="1:6" ht="21.75" customHeight="1">
      <c r="A105" s="259"/>
      <c r="B105" s="262" t="s">
        <v>229</v>
      </c>
      <c r="C105" s="257"/>
      <c r="D105" s="256"/>
      <c r="E105" s="256"/>
      <c r="F105" s="267">
        <f t="shared" si="5"/>
        <v>0</v>
      </c>
    </row>
    <row r="106" spans="1:6" ht="21.75" customHeight="1">
      <c r="A106" s="259"/>
      <c r="B106" s="262" t="s">
        <v>186</v>
      </c>
      <c r="C106" s="257"/>
      <c r="D106" s="256"/>
      <c r="E106" s="256"/>
      <c r="F106" s="267">
        <f t="shared" si="5"/>
        <v>0</v>
      </c>
    </row>
    <row r="107" spans="1:6" ht="21.75" customHeight="1">
      <c r="A107" s="259"/>
      <c r="B107" s="262" t="s">
        <v>184</v>
      </c>
      <c r="C107" s="257"/>
      <c r="D107" s="256"/>
      <c r="E107" s="256"/>
      <c r="F107" s="267">
        <f t="shared" si="5"/>
        <v>0</v>
      </c>
    </row>
    <row r="108" spans="1:6" ht="21.75" customHeight="1">
      <c r="A108" s="259"/>
      <c r="B108" s="262" t="s">
        <v>182</v>
      </c>
      <c r="C108" s="257"/>
      <c r="D108" s="256"/>
      <c r="E108" s="256"/>
      <c r="F108" s="267">
        <f t="shared" si="5"/>
        <v>0</v>
      </c>
    </row>
    <row r="109" spans="1:6" ht="21.75" customHeight="1">
      <c r="A109" s="259">
        <v>2702</v>
      </c>
      <c r="B109" s="249" t="s">
        <v>473</v>
      </c>
      <c r="C109" s="257">
        <v>135</v>
      </c>
      <c r="D109" s="256">
        <v>2.86</v>
      </c>
      <c r="E109" s="256">
        <v>2.98</v>
      </c>
      <c r="F109" s="267">
        <f t="shared" si="5"/>
        <v>5.84</v>
      </c>
    </row>
    <row r="110" spans="1:6" ht="21.75" customHeight="1">
      <c r="A110" s="259"/>
      <c r="B110" s="262" t="s">
        <v>229</v>
      </c>
      <c r="C110" s="257"/>
      <c r="D110" s="256"/>
      <c r="E110" s="256"/>
      <c r="F110" s="267">
        <f t="shared" si="5"/>
        <v>0</v>
      </c>
    </row>
    <row r="111" spans="1:6" ht="21.75" customHeight="1">
      <c r="A111" s="259"/>
      <c r="B111" s="262" t="s">
        <v>186</v>
      </c>
      <c r="C111" s="257"/>
      <c r="D111" s="256"/>
      <c r="E111" s="256"/>
      <c r="F111" s="267">
        <f t="shared" si="5"/>
        <v>0</v>
      </c>
    </row>
    <row r="112" spans="1:6" ht="21.75" customHeight="1">
      <c r="A112" s="259">
        <v>2705</v>
      </c>
      <c r="B112" s="258" t="s">
        <v>226</v>
      </c>
      <c r="C112" s="257"/>
      <c r="D112" s="256"/>
      <c r="E112" s="256"/>
      <c r="F112" s="267">
        <f t="shared" si="5"/>
        <v>0</v>
      </c>
    </row>
    <row r="113" spans="1:6" ht="21.75" customHeight="1">
      <c r="A113" s="259">
        <v>2711</v>
      </c>
      <c r="B113" s="258" t="s">
        <v>472</v>
      </c>
      <c r="C113" s="257"/>
      <c r="D113" s="256"/>
      <c r="E113" s="256"/>
      <c r="F113" s="267">
        <f t="shared" si="5"/>
        <v>0</v>
      </c>
    </row>
    <row r="114" spans="1:6" ht="21.75" customHeight="1">
      <c r="A114" s="259">
        <v>2801</v>
      </c>
      <c r="B114" s="258" t="s">
        <v>223</v>
      </c>
      <c r="C114" s="257">
        <v>1179</v>
      </c>
      <c r="D114" s="256">
        <v>20.9</v>
      </c>
      <c r="E114" s="256">
        <v>26.12</v>
      </c>
      <c r="F114" s="267">
        <f t="shared" si="5"/>
        <v>47.019999999999996</v>
      </c>
    </row>
    <row r="115" spans="1:6" ht="21.75" customHeight="1">
      <c r="A115" s="259">
        <v>2802</v>
      </c>
      <c r="B115" s="258" t="s">
        <v>471</v>
      </c>
      <c r="C115" s="257"/>
      <c r="D115" s="256"/>
      <c r="E115" s="256"/>
      <c r="F115" s="267">
        <f t="shared" si="5"/>
        <v>0</v>
      </c>
    </row>
    <row r="116" spans="1:6" ht="21.75" customHeight="1">
      <c r="A116" s="259">
        <v>2803</v>
      </c>
      <c r="B116" s="258" t="s">
        <v>470</v>
      </c>
      <c r="C116" s="257"/>
      <c r="D116" s="256"/>
      <c r="E116" s="256"/>
      <c r="F116" s="267">
        <f t="shared" si="5"/>
        <v>0</v>
      </c>
    </row>
    <row r="117" spans="1:6" ht="21.75" customHeight="1">
      <c r="A117" s="259">
        <v>2810</v>
      </c>
      <c r="B117" s="258" t="s">
        <v>600</v>
      </c>
      <c r="C117" s="257">
        <v>0</v>
      </c>
      <c r="D117" s="256">
        <v>0</v>
      </c>
      <c r="E117" s="256">
        <v>0</v>
      </c>
      <c r="F117" s="267">
        <f t="shared" si="5"/>
        <v>0</v>
      </c>
    </row>
    <row r="118" spans="1:6" ht="21.75" customHeight="1">
      <c r="A118" s="259">
        <v>2851</v>
      </c>
      <c r="B118" s="258" t="s">
        <v>468</v>
      </c>
      <c r="C118" s="257">
        <v>304</v>
      </c>
      <c r="D118" s="256">
        <v>6.65</v>
      </c>
      <c r="E118" s="256">
        <v>6.88</v>
      </c>
      <c r="F118" s="267">
        <f t="shared" si="5"/>
        <v>13.530000000000001</v>
      </c>
    </row>
    <row r="119" spans="1:6" ht="21.75" customHeight="1">
      <c r="A119" s="259">
        <v>2852</v>
      </c>
      <c r="B119" s="258" t="s">
        <v>213</v>
      </c>
      <c r="C119" s="257">
        <v>140</v>
      </c>
      <c r="D119" s="256">
        <v>1.74</v>
      </c>
      <c r="E119" s="256">
        <v>1.8</v>
      </c>
      <c r="F119" s="257">
        <v>3.54</v>
      </c>
    </row>
    <row r="120" spans="1:6" ht="12.75">
      <c r="A120" s="261">
        <v>2853</v>
      </c>
      <c r="B120" s="261" t="s">
        <v>467</v>
      </c>
      <c r="C120" s="257">
        <v>53</v>
      </c>
      <c r="D120" s="256">
        <v>1.23</v>
      </c>
      <c r="E120" s="256">
        <v>1.3</v>
      </c>
      <c r="F120" s="267">
        <f aca="true" t="shared" si="6" ref="F120:F125">SUM(D120:E120)</f>
        <v>2.5300000000000002</v>
      </c>
    </row>
    <row r="121" spans="1:6" ht="21.75" customHeight="1">
      <c r="A121" s="259">
        <v>2875</v>
      </c>
      <c r="B121" s="258" t="s">
        <v>208</v>
      </c>
      <c r="C121" s="257"/>
      <c r="D121" s="256"/>
      <c r="E121" s="256"/>
      <c r="F121" s="267">
        <f t="shared" si="6"/>
        <v>0</v>
      </c>
    </row>
    <row r="122" spans="1:6" ht="21.75" customHeight="1">
      <c r="A122" s="259">
        <v>2885</v>
      </c>
      <c r="B122" s="258" t="s">
        <v>466</v>
      </c>
      <c r="C122" s="257"/>
      <c r="D122" s="256"/>
      <c r="E122" s="256"/>
      <c r="F122" s="267">
        <f t="shared" si="6"/>
        <v>0</v>
      </c>
    </row>
    <row r="123" spans="1:6" ht="21.75" customHeight="1">
      <c r="A123" s="259">
        <v>3051</v>
      </c>
      <c r="B123" s="249" t="s">
        <v>464</v>
      </c>
      <c r="C123" s="257"/>
      <c r="D123" s="256"/>
      <c r="E123" s="256"/>
      <c r="F123" s="267">
        <f t="shared" si="6"/>
        <v>0</v>
      </c>
    </row>
    <row r="124" spans="1:6" ht="21.75" customHeight="1">
      <c r="A124" s="259">
        <v>3052</v>
      </c>
      <c r="B124" s="249" t="s">
        <v>463</v>
      </c>
      <c r="C124" s="257"/>
      <c r="D124" s="256"/>
      <c r="E124" s="256"/>
      <c r="F124" s="267">
        <f t="shared" si="6"/>
        <v>0</v>
      </c>
    </row>
    <row r="125" spans="1:6" ht="21.75" customHeight="1">
      <c r="A125" s="259">
        <v>3053</v>
      </c>
      <c r="B125" s="249" t="s">
        <v>462</v>
      </c>
      <c r="C125" s="257"/>
      <c r="D125" s="256"/>
      <c r="E125" s="256"/>
      <c r="F125" s="267">
        <f t="shared" si="6"/>
        <v>0</v>
      </c>
    </row>
    <row r="126" spans="1:6" ht="21.75" customHeight="1">
      <c r="A126" s="259">
        <v>3054</v>
      </c>
      <c r="B126" s="249" t="s">
        <v>461</v>
      </c>
      <c r="C126" s="257">
        <v>589</v>
      </c>
      <c r="D126" s="256">
        <v>15.759999999999998</v>
      </c>
      <c r="E126" s="256">
        <v>17.17</v>
      </c>
      <c r="F126" s="257">
        <v>32.92</v>
      </c>
    </row>
    <row r="127" spans="1:6" ht="21.75" customHeight="1">
      <c r="A127" s="259">
        <v>3055</v>
      </c>
      <c r="B127" s="249" t="s">
        <v>460</v>
      </c>
      <c r="C127" s="257">
        <v>662</v>
      </c>
      <c r="D127" s="256">
        <v>11.24</v>
      </c>
      <c r="E127" s="256">
        <v>12.93</v>
      </c>
      <c r="F127" s="267">
        <f aca="true" t="shared" si="7" ref="F127:F134">SUM(D127:E127)</f>
        <v>24.17</v>
      </c>
    </row>
    <row r="128" spans="1:6" ht="21.75" customHeight="1">
      <c r="A128" s="259">
        <v>3056</v>
      </c>
      <c r="B128" s="249" t="s">
        <v>201</v>
      </c>
      <c r="C128" s="257"/>
      <c r="D128" s="256"/>
      <c r="E128" s="256"/>
      <c r="F128" s="267">
        <f t="shared" si="7"/>
        <v>0</v>
      </c>
    </row>
    <row r="129" spans="1:6" ht="21.75" customHeight="1">
      <c r="A129" s="259">
        <v>3075</v>
      </c>
      <c r="B129" s="249" t="s">
        <v>459</v>
      </c>
      <c r="C129" s="257"/>
      <c r="D129" s="256"/>
      <c r="E129" s="256"/>
      <c r="F129" s="267">
        <f t="shared" si="7"/>
        <v>0</v>
      </c>
    </row>
    <row r="130" spans="1:6" ht="21.75" customHeight="1">
      <c r="A130" s="259">
        <v>3425</v>
      </c>
      <c r="B130" s="249" t="s">
        <v>590</v>
      </c>
      <c r="C130" s="257">
        <v>31</v>
      </c>
      <c r="D130" s="256">
        <v>0.55</v>
      </c>
      <c r="E130" s="256">
        <v>0.78</v>
      </c>
      <c r="F130" s="267">
        <f t="shared" si="7"/>
        <v>1.33</v>
      </c>
    </row>
    <row r="131" spans="1:6" ht="21.75" customHeight="1">
      <c r="A131" s="259">
        <v>3435</v>
      </c>
      <c r="B131" s="249" t="s">
        <v>456</v>
      </c>
      <c r="C131" s="257">
        <v>4</v>
      </c>
      <c r="D131" s="256">
        <v>0.08</v>
      </c>
      <c r="E131" s="256">
        <v>0.1</v>
      </c>
      <c r="F131" s="267">
        <f t="shared" si="7"/>
        <v>0.18</v>
      </c>
    </row>
    <row r="132" spans="1:6" ht="21.75" customHeight="1">
      <c r="A132" s="259">
        <v>3451</v>
      </c>
      <c r="B132" s="249" t="s">
        <v>455</v>
      </c>
      <c r="C132" s="257">
        <v>51</v>
      </c>
      <c r="D132" s="256">
        <v>1.03</v>
      </c>
      <c r="E132" s="256">
        <v>1.16</v>
      </c>
      <c r="F132" s="267">
        <f t="shared" si="7"/>
        <v>2.19</v>
      </c>
    </row>
    <row r="133" spans="1:6" ht="21.75" customHeight="1">
      <c r="A133" s="259">
        <v>3452</v>
      </c>
      <c r="B133" s="249" t="s">
        <v>198</v>
      </c>
      <c r="C133" s="257">
        <v>165</v>
      </c>
      <c r="D133" s="256">
        <v>3.75</v>
      </c>
      <c r="E133" s="256">
        <v>4.31</v>
      </c>
      <c r="F133" s="267">
        <f t="shared" si="7"/>
        <v>8.059999999999999</v>
      </c>
    </row>
    <row r="134" spans="1:6" ht="21.75" customHeight="1">
      <c r="A134" s="259">
        <v>3453</v>
      </c>
      <c r="B134" s="249" t="s">
        <v>454</v>
      </c>
      <c r="C134" s="257"/>
      <c r="D134" s="256"/>
      <c r="E134" s="256"/>
      <c r="F134" s="267">
        <f t="shared" si="7"/>
        <v>0</v>
      </c>
    </row>
    <row r="135" spans="1:6" ht="21.75" customHeight="1">
      <c r="A135" s="259">
        <v>3454</v>
      </c>
      <c r="B135" s="249" t="s">
        <v>453</v>
      </c>
      <c r="C135" s="257">
        <v>103</v>
      </c>
      <c r="D135" s="256">
        <v>2.0300000000000002</v>
      </c>
      <c r="E135" s="256">
        <v>2.01</v>
      </c>
      <c r="F135" s="257">
        <v>4.04</v>
      </c>
    </row>
    <row r="136" spans="1:6" ht="21.75" customHeight="1">
      <c r="A136" s="259">
        <v>3456</v>
      </c>
      <c r="B136" s="249" t="s">
        <v>196</v>
      </c>
      <c r="C136" s="257">
        <v>17</v>
      </c>
      <c r="D136" s="256">
        <v>0.17</v>
      </c>
      <c r="E136" s="256">
        <v>0.22</v>
      </c>
      <c r="F136" s="267">
        <f>SUM(D136:E136)</f>
        <v>0.39</v>
      </c>
    </row>
    <row r="137" spans="1:6" ht="23.25" customHeight="1">
      <c r="A137" s="259">
        <v>3465</v>
      </c>
      <c r="B137" s="260" t="s">
        <v>452</v>
      </c>
      <c r="C137" s="257"/>
      <c r="D137" s="256"/>
      <c r="E137" s="256"/>
      <c r="F137" s="267">
        <f>SUM(D137:E137)</f>
        <v>0</v>
      </c>
    </row>
    <row r="138" spans="1:6" ht="21.75" customHeight="1">
      <c r="A138" s="259">
        <v>3475</v>
      </c>
      <c r="B138" s="258" t="s">
        <v>438</v>
      </c>
      <c r="C138" s="257">
        <v>18</v>
      </c>
      <c r="D138" s="256">
        <v>0.34</v>
      </c>
      <c r="E138" s="256">
        <v>0.42</v>
      </c>
      <c r="F138" s="267">
        <f>SUM(D138:E138)</f>
        <v>0.76</v>
      </c>
    </row>
    <row r="139" spans="1:6" ht="12.75">
      <c r="A139" s="251" t="s">
        <v>437</v>
      </c>
      <c r="C139" s="257"/>
      <c r="D139" s="256"/>
      <c r="E139" s="256"/>
      <c r="F139" s="267">
        <f>SUM(D139:E139)</f>
        <v>0</v>
      </c>
    </row>
    <row r="140" spans="1:6" ht="12.75">
      <c r="A140" s="249">
        <v>3604</v>
      </c>
      <c r="B140" s="249" t="s">
        <v>435</v>
      </c>
      <c r="C140" s="257"/>
      <c r="D140" s="256"/>
      <c r="E140" s="256"/>
      <c r="F140" s="267">
        <f>SUM(D140:E140)</f>
        <v>0</v>
      </c>
    </row>
    <row r="141" spans="1:6" ht="21.75" customHeight="1">
      <c r="A141" s="252" t="s">
        <v>690</v>
      </c>
      <c r="B141" s="252"/>
      <c r="C141" s="254">
        <f>SUM(C9:C140)</f>
        <v>25656</v>
      </c>
      <c r="D141" s="253">
        <f>SUM(D9:D140)</f>
        <v>560.9899999999999</v>
      </c>
      <c r="E141" s="253">
        <f>SUM(E9:E140)</f>
        <v>545.1799999999998</v>
      </c>
      <c r="F141" s="254">
        <f>SUM(F9:F140)</f>
        <v>1106.1600000000003</v>
      </c>
    </row>
    <row r="142" spans="1:6" ht="21.75" customHeight="1">
      <c r="A142" s="252" t="s">
        <v>689</v>
      </c>
      <c r="B142" s="252" t="s">
        <v>688</v>
      </c>
      <c r="F142" s="247">
        <f aca="true" t="shared" si="8" ref="F142:F173">SUM(D142:E142)</f>
        <v>0</v>
      </c>
    </row>
    <row r="143" spans="1:6" ht="15">
      <c r="A143" s="252" t="s">
        <v>166</v>
      </c>
      <c r="B143" s="252" t="s">
        <v>330</v>
      </c>
      <c r="F143" s="247">
        <f t="shared" si="8"/>
        <v>0</v>
      </c>
    </row>
    <row r="144" spans="1:6" ht="18.75" customHeight="1">
      <c r="A144" s="249">
        <v>4047</v>
      </c>
      <c r="B144" s="249" t="s">
        <v>624</v>
      </c>
      <c r="F144" s="247">
        <f t="shared" si="8"/>
        <v>0</v>
      </c>
    </row>
    <row r="145" spans="1:6" ht="18.75" customHeight="1">
      <c r="A145" s="249">
        <v>4055</v>
      </c>
      <c r="B145" s="249" t="s">
        <v>326</v>
      </c>
      <c r="F145" s="247">
        <f t="shared" si="8"/>
        <v>0</v>
      </c>
    </row>
    <row r="146" spans="1:6" ht="18.75" customHeight="1">
      <c r="A146" s="249">
        <v>4058</v>
      </c>
      <c r="B146" s="249" t="s">
        <v>623</v>
      </c>
      <c r="F146" s="247">
        <f t="shared" si="8"/>
        <v>0</v>
      </c>
    </row>
    <row r="147" spans="1:6" ht="18.75" customHeight="1">
      <c r="A147" s="249">
        <v>4059</v>
      </c>
      <c r="B147" s="249" t="s">
        <v>318</v>
      </c>
      <c r="F147" s="247">
        <f t="shared" si="8"/>
        <v>0</v>
      </c>
    </row>
    <row r="148" spans="1:6" ht="18.75" customHeight="1">
      <c r="A148" s="249">
        <v>4070</v>
      </c>
      <c r="B148" s="249" t="s">
        <v>539</v>
      </c>
      <c r="F148" s="247">
        <f t="shared" si="8"/>
        <v>0</v>
      </c>
    </row>
    <row r="149" spans="1:6" ht="18.75" customHeight="1">
      <c r="A149" s="249">
        <v>4075</v>
      </c>
      <c r="B149" s="249" t="s">
        <v>622</v>
      </c>
      <c r="F149" s="247">
        <f t="shared" si="8"/>
        <v>0</v>
      </c>
    </row>
    <row r="150" spans="1:6" ht="18.75" customHeight="1">
      <c r="A150" s="251" t="s">
        <v>162</v>
      </c>
      <c r="B150" s="251" t="s">
        <v>621</v>
      </c>
      <c r="F150" s="247">
        <f t="shared" si="8"/>
        <v>0</v>
      </c>
    </row>
    <row r="151" spans="1:6" ht="18.75" customHeight="1">
      <c r="A151" s="249">
        <v>4202</v>
      </c>
      <c r="B151" s="249" t="s">
        <v>620</v>
      </c>
      <c r="F151" s="247">
        <f t="shared" si="8"/>
        <v>0</v>
      </c>
    </row>
    <row r="152" spans="1:6" ht="18.75" customHeight="1">
      <c r="A152" s="249">
        <v>4210</v>
      </c>
      <c r="B152" s="249" t="s">
        <v>619</v>
      </c>
      <c r="F152" s="247">
        <f t="shared" si="8"/>
        <v>0</v>
      </c>
    </row>
    <row r="153" spans="1:6" ht="18.75" customHeight="1">
      <c r="A153" s="249">
        <v>4211</v>
      </c>
      <c r="B153" s="249" t="s">
        <v>618</v>
      </c>
      <c r="F153" s="247">
        <f t="shared" si="8"/>
        <v>0</v>
      </c>
    </row>
    <row r="154" spans="1:6" ht="18.75" customHeight="1">
      <c r="A154" s="249">
        <v>4215</v>
      </c>
      <c r="B154" s="249" t="s">
        <v>617</v>
      </c>
      <c r="F154" s="247">
        <f t="shared" si="8"/>
        <v>0</v>
      </c>
    </row>
    <row r="155" spans="1:6" ht="18.75" customHeight="1">
      <c r="A155" s="249">
        <v>4216</v>
      </c>
      <c r="B155" s="249" t="s">
        <v>616</v>
      </c>
      <c r="F155" s="247">
        <f t="shared" si="8"/>
        <v>0</v>
      </c>
    </row>
    <row r="156" spans="1:6" ht="18.75" customHeight="1">
      <c r="A156" s="249">
        <v>4217</v>
      </c>
      <c r="B156" s="249" t="s">
        <v>615</v>
      </c>
      <c r="F156" s="247">
        <f t="shared" si="8"/>
        <v>0</v>
      </c>
    </row>
    <row r="157" spans="1:6" ht="18.75" customHeight="1">
      <c r="A157" s="249">
        <v>4220</v>
      </c>
      <c r="B157" s="249" t="s">
        <v>614</v>
      </c>
      <c r="F157" s="247">
        <f t="shared" si="8"/>
        <v>0</v>
      </c>
    </row>
    <row r="158" spans="1:6" ht="18.75" customHeight="1">
      <c r="A158" s="249">
        <v>4221</v>
      </c>
      <c r="B158" s="249" t="s">
        <v>613</v>
      </c>
      <c r="F158" s="247">
        <f t="shared" si="8"/>
        <v>0</v>
      </c>
    </row>
    <row r="159" spans="1:6" ht="18.75" customHeight="1">
      <c r="A159" s="249">
        <v>4225</v>
      </c>
      <c r="B159" s="249" t="s">
        <v>612</v>
      </c>
      <c r="F159" s="247">
        <f t="shared" si="8"/>
        <v>0</v>
      </c>
    </row>
    <row r="160" spans="1:6" ht="18.75" customHeight="1">
      <c r="A160" s="249">
        <v>4235</v>
      </c>
      <c r="B160" s="249" t="s">
        <v>611</v>
      </c>
      <c r="F160" s="247">
        <f t="shared" si="8"/>
        <v>0</v>
      </c>
    </row>
    <row r="161" spans="1:6" ht="18.75" customHeight="1">
      <c r="A161" s="249">
        <v>4236</v>
      </c>
      <c r="B161" s="249" t="s">
        <v>610</v>
      </c>
      <c r="F161" s="247">
        <f t="shared" si="8"/>
        <v>0</v>
      </c>
    </row>
    <row r="162" spans="1:6" ht="18.75" customHeight="1">
      <c r="A162" s="249">
        <v>4250</v>
      </c>
      <c r="B162" s="249" t="s">
        <v>499</v>
      </c>
      <c r="F162" s="247">
        <f t="shared" si="8"/>
        <v>0</v>
      </c>
    </row>
    <row r="163" spans="1:6" ht="18.75" customHeight="1">
      <c r="A163" s="251" t="s">
        <v>158</v>
      </c>
      <c r="B163" s="251" t="s">
        <v>609</v>
      </c>
      <c r="F163" s="247">
        <f t="shared" si="8"/>
        <v>0</v>
      </c>
    </row>
    <row r="164" spans="1:6" ht="18.75" customHeight="1">
      <c r="A164" s="249">
        <v>4401</v>
      </c>
      <c r="B164" s="249" t="s">
        <v>268</v>
      </c>
      <c r="F164" s="247">
        <f t="shared" si="8"/>
        <v>0</v>
      </c>
    </row>
    <row r="165" spans="1:6" ht="18.75" customHeight="1">
      <c r="A165" s="249">
        <v>4402</v>
      </c>
      <c r="B165" s="249" t="s">
        <v>608</v>
      </c>
      <c r="F165" s="247">
        <f t="shared" si="8"/>
        <v>0</v>
      </c>
    </row>
    <row r="166" spans="1:6" ht="18.75" customHeight="1">
      <c r="A166" s="249">
        <v>4403</v>
      </c>
      <c r="B166" s="249" t="s">
        <v>495</v>
      </c>
      <c r="F166" s="247">
        <f t="shared" si="8"/>
        <v>0</v>
      </c>
    </row>
    <row r="167" spans="1:6" ht="18.75" customHeight="1">
      <c r="A167" s="249">
        <v>4404</v>
      </c>
      <c r="B167" s="249" t="s">
        <v>494</v>
      </c>
      <c r="F167" s="247">
        <f t="shared" si="8"/>
        <v>0</v>
      </c>
    </row>
    <row r="168" spans="1:6" ht="18.75" customHeight="1">
      <c r="A168" s="249">
        <v>4405</v>
      </c>
      <c r="B168" s="249" t="s">
        <v>261</v>
      </c>
      <c r="F168" s="247">
        <f t="shared" si="8"/>
        <v>0</v>
      </c>
    </row>
    <row r="169" spans="1:6" ht="18.75" customHeight="1">
      <c r="A169" s="249">
        <v>4406</v>
      </c>
      <c r="B169" s="249" t="s">
        <v>607</v>
      </c>
      <c r="F169" s="247">
        <f t="shared" si="8"/>
        <v>0</v>
      </c>
    </row>
    <row r="170" spans="1:6" ht="18.75" customHeight="1">
      <c r="A170" s="249">
        <v>4407</v>
      </c>
      <c r="B170" s="249" t="s">
        <v>256</v>
      </c>
      <c r="F170" s="247">
        <f t="shared" si="8"/>
        <v>0</v>
      </c>
    </row>
    <row r="171" spans="1:6" ht="18.75" customHeight="1">
      <c r="A171" s="249">
        <v>4408</v>
      </c>
      <c r="B171" s="249" t="s">
        <v>606</v>
      </c>
      <c r="F171" s="247">
        <f t="shared" si="8"/>
        <v>0</v>
      </c>
    </row>
    <row r="172" spans="1:6" ht="18.75" customHeight="1">
      <c r="A172" s="249">
        <v>4415</v>
      </c>
      <c r="B172" s="249" t="s">
        <v>490</v>
      </c>
      <c r="F172" s="247">
        <f t="shared" si="8"/>
        <v>0</v>
      </c>
    </row>
    <row r="173" spans="1:6" ht="18.75" customHeight="1">
      <c r="A173" s="249">
        <v>4416</v>
      </c>
      <c r="B173" s="249" t="s">
        <v>605</v>
      </c>
      <c r="F173" s="247">
        <f t="shared" si="8"/>
        <v>0</v>
      </c>
    </row>
    <row r="174" spans="1:6" ht="18.75" customHeight="1">
      <c r="A174" s="249">
        <v>4425</v>
      </c>
      <c r="B174" s="249" t="s">
        <v>250</v>
      </c>
      <c r="F174" s="247">
        <f aca="true" t="shared" si="9" ref="F174:F205">SUM(D174:E174)</f>
        <v>0</v>
      </c>
    </row>
    <row r="175" spans="1:6" ht="18.75" customHeight="1">
      <c r="A175" s="249">
        <v>4435</v>
      </c>
      <c r="B175" s="249" t="s">
        <v>248</v>
      </c>
      <c r="F175" s="247">
        <f t="shared" si="9"/>
        <v>0</v>
      </c>
    </row>
    <row r="176" spans="1:6" ht="18.75" customHeight="1">
      <c r="A176" s="249">
        <v>4515</v>
      </c>
      <c r="B176" s="249" t="s">
        <v>478</v>
      </c>
      <c r="F176" s="247">
        <f t="shared" si="9"/>
        <v>0</v>
      </c>
    </row>
    <row r="177" spans="1:6" ht="18.75" customHeight="1">
      <c r="A177" s="249">
        <v>4551</v>
      </c>
      <c r="B177" s="249" t="s">
        <v>604</v>
      </c>
      <c r="F177" s="247">
        <f t="shared" si="9"/>
        <v>0</v>
      </c>
    </row>
    <row r="178" spans="1:6" ht="18.75" customHeight="1">
      <c r="A178" s="249">
        <v>4552</v>
      </c>
      <c r="B178" s="249" t="s">
        <v>476</v>
      </c>
      <c r="F178" s="247">
        <f t="shared" si="9"/>
        <v>0</v>
      </c>
    </row>
    <row r="179" spans="1:6" ht="18.75" customHeight="1">
      <c r="A179" s="249">
        <v>4575</v>
      </c>
      <c r="B179" s="249" t="s">
        <v>238</v>
      </c>
      <c r="F179" s="247">
        <f t="shared" si="9"/>
        <v>0</v>
      </c>
    </row>
    <row r="180" spans="1:6" ht="18.75" customHeight="1">
      <c r="A180" s="249">
        <v>4700</v>
      </c>
      <c r="B180" s="249" t="s">
        <v>475</v>
      </c>
      <c r="F180" s="247">
        <f t="shared" si="9"/>
        <v>0</v>
      </c>
    </row>
    <row r="181" spans="1:6" ht="18.75" customHeight="1">
      <c r="A181" s="249">
        <v>4701</v>
      </c>
      <c r="B181" s="249" t="s">
        <v>474</v>
      </c>
      <c r="F181" s="247">
        <f t="shared" si="9"/>
        <v>0</v>
      </c>
    </row>
    <row r="182" spans="1:6" ht="18.75" customHeight="1">
      <c r="A182" s="249">
        <v>4702</v>
      </c>
      <c r="B182" s="249" t="s">
        <v>602</v>
      </c>
      <c r="F182" s="247">
        <f t="shared" si="9"/>
        <v>0</v>
      </c>
    </row>
    <row r="183" spans="1:6" ht="18.75" customHeight="1">
      <c r="A183" s="249">
        <v>4705</v>
      </c>
      <c r="B183" s="249" t="s">
        <v>226</v>
      </c>
      <c r="F183" s="247">
        <f t="shared" si="9"/>
        <v>0</v>
      </c>
    </row>
    <row r="184" spans="1:6" ht="18.75" customHeight="1">
      <c r="A184" s="249">
        <v>4711</v>
      </c>
      <c r="B184" s="249" t="s">
        <v>472</v>
      </c>
      <c r="F184" s="247">
        <f t="shared" si="9"/>
        <v>0</v>
      </c>
    </row>
    <row r="185" spans="1:6" ht="18.75" customHeight="1">
      <c r="A185" s="249">
        <v>4801</v>
      </c>
      <c r="B185" s="249" t="s">
        <v>601</v>
      </c>
      <c r="F185" s="247">
        <f t="shared" si="9"/>
        <v>0</v>
      </c>
    </row>
    <row r="186" spans="1:6" ht="18.75" customHeight="1">
      <c r="A186" s="249">
        <v>4810</v>
      </c>
      <c r="B186" s="249" t="s">
        <v>600</v>
      </c>
      <c r="F186" s="247">
        <f t="shared" si="9"/>
        <v>0</v>
      </c>
    </row>
    <row r="187" spans="1:6" ht="18.75" customHeight="1">
      <c r="A187" s="249">
        <v>4851</v>
      </c>
      <c r="B187" s="249" t="s">
        <v>468</v>
      </c>
      <c r="F187" s="247">
        <f t="shared" si="9"/>
        <v>0</v>
      </c>
    </row>
    <row r="188" spans="1:6" ht="18.75" customHeight="1">
      <c r="A188" s="249">
        <v>4852</v>
      </c>
      <c r="B188" s="249" t="s">
        <v>213</v>
      </c>
      <c r="F188" s="247">
        <f t="shared" si="9"/>
        <v>0</v>
      </c>
    </row>
    <row r="189" spans="1:6" ht="18.75" customHeight="1">
      <c r="A189" s="249">
        <v>4853</v>
      </c>
      <c r="B189" s="249" t="s">
        <v>599</v>
      </c>
      <c r="F189" s="247">
        <f t="shared" si="9"/>
        <v>0</v>
      </c>
    </row>
    <row r="190" spans="1:6" ht="18.75" customHeight="1">
      <c r="A190" s="249">
        <v>4854</v>
      </c>
      <c r="B190" s="249" t="s">
        <v>598</v>
      </c>
      <c r="F190" s="247">
        <f t="shared" si="9"/>
        <v>0</v>
      </c>
    </row>
    <row r="191" spans="1:6" ht="18.75" customHeight="1">
      <c r="A191" s="249">
        <v>4855</v>
      </c>
      <c r="B191" s="249" t="s">
        <v>597</v>
      </c>
      <c r="F191" s="247">
        <f t="shared" si="9"/>
        <v>0</v>
      </c>
    </row>
    <row r="192" spans="1:6" ht="18.75" customHeight="1">
      <c r="A192" s="249">
        <v>4856</v>
      </c>
      <c r="B192" s="249" t="s">
        <v>596</v>
      </c>
      <c r="F192" s="247">
        <f t="shared" si="9"/>
        <v>0</v>
      </c>
    </row>
    <row r="193" spans="1:6" ht="18.75" customHeight="1">
      <c r="A193" s="249">
        <v>4857</v>
      </c>
      <c r="B193" s="249" t="s">
        <v>595</v>
      </c>
      <c r="F193" s="247">
        <f t="shared" si="9"/>
        <v>0</v>
      </c>
    </row>
    <row r="194" spans="1:6" ht="18.75" customHeight="1">
      <c r="A194" s="249">
        <v>4858</v>
      </c>
      <c r="B194" s="249" t="s">
        <v>594</v>
      </c>
      <c r="F194" s="247">
        <f t="shared" si="9"/>
        <v>0</v>
      </c>
    </row>
    <row r="195" spans="1:6" ht="18.75" customHeight="1">
      <c r="A195" s="249">
        <v>4859</v>
      </c>
      <c r="B195" s="249" t="s">
        <v>593</v>
      </c>
      <c r="F195" s="247">
        <f t="shared" si="9"/>
        <v>0</v>
      </c>
    </row>
    <row r="196" spans="1:6" ht="18.75" customHeight="1">
      <c r="A196" s="249">
        <v>4860</v>
      </c>
      <c r="B196" s="249" t="s">
        <v>592</v>
      </c>
      <c r="F196" s="247">
        <f t="shared" si="9"/>
        <v>0</v>
      </c>
    </row>
    <row r="197" spans="1:6" ht="18.75" customHeight="1">
      <c r="A197" s="249">
        <v>4875</v>
      </c>
      <c r="B197" s="249" t="s">
        <v>208</v>
      </c>
      <c r="F197" s="247">
        <f t="shared" si="9"/>
        <v>0</v>
      </c>
    </row>
    <row r="198" spans="1:6" ht="18.75" customHeight="1">
      <c r="A198" s="249">
        <v>4885</v>
      </c>
      <c r="B198" s="249" t="s">
        <v>591</v>
      </c>
      <c r="F198" s="247">
        <f t="shared" si="9"/>
        <v>0</v>
      </c>
    </row>
    <row r="199" spans="1:6" ht="18.75" customHeight="1">
      <c r="A199" s="249">
        <v>5051</v>
      </c>
      <c r="B199" s="249" t="s">
        <v>464</v>
      </c>
      <c r="F199" s="247">
        <f t="shared" si="9"/>
        <v>0</v>
      </c>
    </row>
    <row r="200" spans="1:6" ht="18.75" customHeight="1">
      <c r="A200" s="249">
        <v>5052</v>
      </c>
      <c r="B200" s="249" t="s">
        <v>463</v>
      </c>
      <c r="F200" s="247">
        <f t="shared" si="9"/>
        <v>0</v>
      </c>
    </row>
    <row r="201" spans="1:6" ht="18.75" customHeight="1">
      <c r="A201" s="249">
        <v>5053</v>
      </c>
      <c r="B201" s="249" t="s">
        <v>462</v>
      </c>
      <c r="F201" s="247">
        <f t="shared" si="9"/>
        <v>0</v>
      </c>
    </row>
    <row r="202" spans="1:6" ht="18.75" customHeight="1">
      <c r="A202" s="249">
        <v>5054</v>
      </c>
      <c r="B202" s="249" t="s">
        <v>461</v>
      </c>
      <c r="F202" s="247">
        <f t="shared" si="9"/>
        <v>0</v>
      </c>
    </row>
    <row r="203" spans="1:6" ht="18.75" customHeight="1">
      <c r="A203" s="249">
        <v>5055</v>
      </c>
      <c r="B203" s="249" t="s">
        <v>460</v>
      </c>
      <c r="F203" s="247">
        <f t="shared" si="9"/>
        <v>0</v>
      </c>
    </row>
    <row r="204" spans="1:6" ht="18.75" customHeight="1">
      <c r="A204" s="249">
        <v>5056</v>
      </c>
      <c r="B204" s="249" t="s">
        <v>201</v>
      </c>
      <c r="F204" s="247">
        <f t="shared" si="9"/>
        <v>0</v>
      </c>
    </row>
    <row r="205" spans="1:6" ht="18.75" customHeight="1">
      <c r="A205" s="249">
        <v>5075</v>
      </c>
      <c r="B205" s="249" t="s">
        <v>459</v>
      </c>
      <c r="F205" s="247">
        <f t="shared" si="9"/>
        <v>0</v>
      </c>
    </row>
    <row r="206" spans="1:6" ht="18.75" customHeight="1">
      <c r="A206" s="249">
        <v>5425</v>
      </c>
      <c r="B206" s="249" t="s">
        <v>590</v>
      </c>
      <c r="F206" s="247">
        <f aca="true" t="shared" si="10" ref="F206:F214">SUM(D206:E206)</f>
        <v>0</v>
      </c>
    </row>
    <row r="207" spans="1:6" ht="18.75" customHeight="1">
      <c r="A207" s="249">
        <v>5452</v>
      </c>
      <c r="B207" s="249" t="s">
        <v>198</v>
      </c>
      <c r="F207" s="247">
        <f t="shared" si="10"/>
        <v>0</v>
      </c>
    </row>
    <row r="208" spans="1:6" ht="18.75" customHeight="1">
      <c r="A208" s="249">
        <v>5453</v>
      </c>
      <c r="B208" s="249" t="s">
        <v>589</v>
      </c>
      <c r="F208" s="247">
        <f t="shared" si="10"/>
        <v>0</v>
      </c>
    </row>
    <row r="209" spans="1:6" ht="18.75" customHeight="1">
      <c r="A209" s="249">
        <v>5455</v>
      </c>
      <c r="B209" s="249" t="s">
        <v>588</v>
      </c>
      <c r="F209" s="247">
        <f t="shared" si="10"/>
        <v>0</v>
      </c>
    </row>
    <row r="210" spans="1:6" ht="18.75" customHeight="1">
      <c r="A210" s="249">
        <v>5465</v>
      </c>
      <c r="B210" s="249" t="s">
        <v>452</v>
      </c>
      <c r="F210" s="247">
        <f t="shared" si="10"/>
        <v>0</v>
      </c>
    </row>
    <row r="211" spans="1:6" ht="12.75">
      <c r="A211" s="249">
        <v>5466</v>
      </c>
      <c r="B211" s="249" t="s">
        <v>587</v>
      </c>
      <c r="F211" s="247">
        <f t="shared" si="10"/>
        <v>0</v>
      </c>
    </row>
    <row r="212" spans="1:6" ht="18.75" customHeight="1">
      <c r="A212" s="249">
        <v>5475</v>
      </c>
      <c r="B212" s="249" t="s">
        <v>586</v>
      </c>
      <c r="F212" s="247">
        <f t="shared" si="10"/>
        <v>0</v>
      </c>
    </row>
    <row r="213" spans="1:6" ht="12.75">
      <c r="A213" s="251" t="s">
        <v>687</v>
      </c>
      <c r="B213" s="251"/>
      <c r="F213" s="247">
        <f t="shared" si="10"/>
        <v>0</v>
      </c>
    </row>
    <row r="214" spans="1:6" ht="12.75">
      <c r="A214" s="251" t="s">
        <v>686</v>
      </c>
      <c r="B214" s="251"/>
      <c r="C214" s="248">
        <f>SUM(C141,C213)</f>
        <v>25656</v>
      </c>
      <c r="D214" s="248">
        <f>SUM(D141,D213)</f>
        <v>560.9899999999999</v>
      </c>
      <c r="E214" s="248">
        <f>SUM(E141,E213)</f>
        <v>545.1799999999998</v>
      </c>
      <c r="F214" s="247">
        <f t="shared" si="10"/>
        <v>1106.1699999999996</v>
      </c>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61" useFirstPageNumber="1"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F276"/>
  <sheetViews>
    <sheetView zoomScalePageLayoutView="0" workbookViewId="0" topLeftCell="A1">
      <pane ySplit="7" topLeftCell="A33" activePane="bottomLeft" state="frozen"/>
      <selection pane="topLeft" activeCell="C243" sqref="C243"/>
      <selection pane="bottomLeft" activeCell="E7" sqref="E7"/>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1665</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244</v>
      </c>
      <c r="D9" s="255">
        <v>3.89</v>
      </c>
      <c r="E9" s="255">
        <v>5.09</v>
      </c>
      <c r="F9" s="255">
        <f aca="true" t="shared" si="0" ref="F9:F40">SUM(D9:E9)</f>
        <v>8.98</v>
      </c>
    </row>
    <row r="10" spans="1:6" ht="22.5" customHeight="1">
      <c r="A10" s="249">
        <v>2012</v>
      </c>
      <c r="B10" s="249" t="s">
        <v>580</v>
      </c>
      <c r="C10" s="267">
        <v>86</v>
      </c>
      <c r="D10" s="255">
        <v>1.46</v>
      </c>
      <c r="E10" s="255">
        <f>1.77+0.13</f>
        <v>1.9</v>
      </c>
      <c r="F10" s="255">
        <f t="shared" si="0"/>
        <v>3.36</v>
      </c>
    </row>
    <row r="11" spans="1:6" ht="22.5" customHeight="1">
      <c r="A11" s="249">
        <v>2013</v>
      </c>
      <c r="B11" s="249" t="s">
        <v>579</v>
      </c>
      <c r="C11" s="267">
        <v>214</v>
      </c>
      <c r="D11" s="255">
        <v>2.36</v>
      </c>
      <c r="E11" s="255">
        <v>3.11</v>
      </c>
      <c r="F11" s="255">
        <f t="shared" si="0"/>
        <v>5.47</v>
      </c>
    </row>
    <row r="12" spans="1:6" ht="22.5" customHeight="1">
      <c r="A12" s="249">
        <v>2014</v>
      </c>
      <c r="B12" s="249" t="s">
        <v>315</v>
      </c>
      <c r="C12" s="267">
        <v>205</v>
      </c>
      <c r="D12" s="255">
        <v>3.39</v>
      </c>
      <c r="E12" s="255">
        <v>4.12</v>
      </c>
      <c r="F12" s="255">
        <f t="shared" si="0"/>
        <v>7.51</v>
      </c>
    </row>
    <row r="13" spans="1:6" ht="22.5" customHeight="1">
      <c r="A13" s="249">
        <v>2015</v>
      </c>
      <c r="B13" s="249" t="s">
        <v>314</v>
      </c>
      <c r="C13" s="267">
        <v>55</v>
      </c>
      <c r="D13" s="255">
        <v>0.98</v>
      </c>
      <c r="E13" s="255">
        <v>1.78</v>
      </c>
      <c r="F13" s="255">
        <f t="shared" si="0"/>
        <v>2.76</v>
      </c>
    </row>
    <row r="14" spans="1:6" ht="22.5" customHeight="1">
      <c r="A14" s="249" t="s">
        <v>578</v>
      </c>
      <c r="B14" s="249" t="s">
        <v>577</v>
      </c>
      <c r="C14" s="267"/>
      <c r="D14" s="255"/>
      <c r="E14" s="255"/>
      <c r="F14" s="255">
        <f t="shared" si="0"/>
        <v>0</v>
      </c>
    </row>
    <row r="15" spans="1:6" ht="22.5" customHeight="1">
      <c r="A15" s="249">
        <v>2020</v>
      </c>
      <c r="B15" s="260" t="s">
        <v>576</v>
      </c>
      <c r="C15" s="267">
        <v>23</v>
      </c>
      <c r="D15" s="255">
        <v>0.46</v>
      </c>
      <c r="E15" s="255">
        <v>0.45</v>
      </c>
      <c r="F15" s="255">
        <f t="shared" si="0"/>
        <v>0.91</v>
      </c>
    </row>
    <row r="16" spans="1:6" ht="22.5" customHeight="1">
      <c r="A16" s="249">
        <v>2029</v>
      </c>
      <c r="B16" s="249" t="s">
        <v>575</v>
      </c>
      <c r="C16" s="267">
        <v>254</v>
      </c>
      <c r="D16" s="255">
        <v>5.1</v>
      </c>
      <c r="E16" s="255">
        <v>6.7</v>
      </c>
      <c r="F16" s="255">
        <f t="shared" si="0"/>
        <v>11.8</v>
      </c>
    </row>
    <row r="17" spans="1:6" ht="22.5" customHeight="1">
      <c r="A17" s="249">
        <v>2030</v>
      </c>
      <c r="B17" s="249" t="s">
        <v>574</v>
      </c>
      <c r="C17" s="267"/>
      <c r="D17" s="255"/>
      <c r="E17" s="255"/>
      <c r="F17" s="255">
        <f t="shared" si="0"/>
        <v>0</v>
      </c>
    </row>
    <row r="18" spans="1:6" ht="22.5" customHeight="1">
      <c r="A18" s="249">
        <v>2035</v>
      </c>
      <c r="B18" s="260" t="s">
        <v>573</v>
      </c>
      <c r="C18" s="267"/>
      <c r="D18" s="255"/>
      <c r="E18" s="255"/>
      <c r="F18" s="255">
        <f t="shared" si="0"/>
        <v>0</v>
      </c>
    </row>
    <row r="19" spans="1:6" ht="22.5" customHeight="1">
      <c r="A19" s="249">
        <v>2039</v>
      </c>
      <c r="B19" s="249" t="s">
        <v>572</v>
      </c>
      <c r="C19" s="267">
        <v>109</v>
      </c>
      <c r="D19" s="255">
        <v>1.87</v>
      </c>
      <c r="E19" s="255">
        <v>2.34</v>
      </c>
      <c r="F19" s="255">
        <f t="shared" si="0"/>
        <v>4.21</v>
      </c>
    </row>
    <row r="20" spans="1:6" ht="21.75" customHeight="1">
      <c r="A20" s="249">
        <v>2040</v>
      </c>
      <c r="B20" s="249" t="s">
        <v>571</v>
      </c>
      <c r="C20" s="267">
        <v>80</v>
      </c>
      <c r="D20" s="255">
        <v>1.59</v>
      </c>
      <c r="E20" s="255">
        <v>2.07</v>
      </c>
      <c r="F20" s="255">
        <f t="shared" si="0"/>
        <v>3.66</v>
      </c>
    </row>
    <row r="21" spans="1:6" ht="21.75" customHeight="1">
      <c r="A21" s="249">
        <v>2041</v>
      </c>
      <c r="B21" s="249" t="s">
        <v>570</v>
      </c>
      <c r="C21" s="267">
        <v>44</v>
      </c>
      <c r="D21" s="255">
        <v>0.88</v>
      </c>
      <c r="E21" s="255">
        <v>0.92</v>
      </c>
      <c r="F21" s="255">
        <f t="shared" si="0"/>
        <v>1.8</v>
      </c>
    </row>
    <row r="22" spans="1:6" ht="25.5">
      <c r="A22" s="249">
        <v>2043</v>
      </c>
      <c r="B22" s="261" t="s">
        <v>569</v>
      </c>
      <c r="C22" s="267"/>
      <c r="D22" s="255"/>
      <c r="E22" s="255"/>
      <c r="F22" s="255">
        <f t="shared" si="0"/>
        <v>0</v>
      </c>
    </row>
    <row r="23" spans="1:6" ht="24" customHeight="1">
      <c r="A23" s="249">
        <v>2045</v>
      </c>
      <c r="B23" s="260" t="s">
        <v>568</v>
      </c>
      <c r="C23" s="267">
        <v>23</v>
      </c>
      <c r="D23" s="255">
        <v>0.79</v>
      </c>
      <c r="E23" s="255">
        <v>0.97</v>
      </c>
      <c r="F23" s="255">
        <f t="shared" si="0"/>
        <v>1.76</v>
      </c>
    </row>
    <row r="24" spans="1:6" ht="21.75" customHeight="1">
      <c r="A24" s="249">
        <v>2047</v>
      </c>
      <c r="B24" s="249" t="s">
        <v>567</v>
      </c>
      <c r="C24" s="267"/>
      <c r="D24" s="255"/>
      <c r="E24" s="255"/>
      <c r="F24" s="255">
        <f t="shared" si="0"/>
        <v>0</v>
      </c>
    </row>
    <row r="25" spans="1:6" ht="21.75" customHeight="1">
      <c r="A25" s="258" t="s">
        <v>335</v>
      </c>
      <c r="B25" s="249" t="s">
        <v>556</v>
      </c>
      <c r="C25" s="267"/>
      <c r="D25" s="255"/>
      <c r="E25" s="255"/>
      <c r="F25" s="255">
        <f t="shared" si="0"/>
        <v>0</v>
      </c>
    </row>
    <row r="26" spans="1:6" ht="21.75" customHeight="1">
      <c r="A26" s="249">
        <v>2051</v>
      </c>
      <c r="B26" s="249" t="s">
        <v>328</v>
      </c>
      <c r="C26" s="257">
        <v>32</v>
      </c>
      <c r="D26" s="256">
        <v>0.85</v>
      </c>
      <c r="E26" s="256">
        <v>1.17</v>
      </c>
      <c r="F26" s="255">
        <f t="shared" si="0"/>
        <v>2.02</v>
      </c>
    </row>
    <row r="27" spans="1:6" ht="21.75" customHeight="1">
      <c r="A27" s="249">
        <v>2052</v>
      </c>
      <c r="B27" s="249" t="s">
        <v>555</v>
      </c>
      <c r="C27" s="257">
        <v>474</v>
      </c>
      <c r="D27" s="256">
        <v>8.570000000000002</v>
      </c>
      <c r="E27" s="256">
        <v>13.110000000000001</v>
      </c>
      <c r="F27" s="255">
        <f t="shared" si="0"/>
        <v>21.680000000000003</v>
      </c>
    </row>
    <row r="28" spans="1:6" ht="21.75" customHeight="1">
      <c r="A28" s="249">
        <v>2053</v>
      </c>
      <c r="B28" s="249" t="s">
        <v>554</v>
      </c>
      <c r="C28" s="257">
        <v>280</v>
      </c>
      <c r="D28" s="256">
        <v>4.3</v>
      </c>
      <c r="E28" s="256">
        <v>5.7</v>
      </c>
      <c r="F28" s="255">
        <f t="shared" si="0"/>
        <v>10</v>
      </c>
    </row>
    <row r="29" spans="1:6" ht="21.75" customHeight="1">
      <c r="A29" s="249">
        <v>2054</v>
      </c>
      <c r="B29" s="249" t="s">
        <v>553</v>
      </c>
      <c r="C29" s="257">
        <v>229</v>
      </c>
      <c r="D29" s="256">
        <v>4.119999999999999</v>
      </c>
      <c r="E29" s="256">
        <v>6.44</v>
      </c>
      <c r="F29" s="255">
        <f t="shared" si="0"/>
        <v>10.559999999999999</v>
      </c>
    </row>
    <row r="30" spans="1:6" ht="21.75" customHeight="1">
      <c r="A30" s="249">
        <v>2055</v>
      </c>
      <c r="B30" s="249" t="s">
        <v>552</v>
      </c>
      <c r="C30" s="257">
        <v>5165</v>
      </c>
      <c r="D30" s="256">
        <v>124.3</v>
      </c>
      <c r="E30" s="256">
        <v>99.09</v>
      </c>
      <c r="F30" s="255">
        <f t="shared" si="0"/>
        <v>223.39</v>
      </c>
    </row>
    <row r="31" spans="2:6" ht="21.75" customHeight="1">
      <c r="B31" s="258">
        <v>115</v>
      </c>
      <c r="C31" s="257"/>
      <c r="D31" s="256"/>
      <c r="E31" s="256"/>
      <c r="F31" s="255">
        <f t="shared" si="0"/>
        <v>0</v>
      </c>
    </row>
    <row r="32" spans="2:6" ht="12.75">
      <c r="B32" s="266"/>
      <c r="C32" s="257"/>
      <c r="D32" s="256"/>
      <c r="E32" s="256"/>
      <c r="F32" s="255">
        <f t="shared" si="0"/>
        <v>0</v>
      </c>
    </row>
    <row r="33" spans="1:6" ht="21.75" customHeight="1">
      <c r="A33" s="249">
        <v>2056</v>
      </c>
      <c r="B33" s="258" t="s">
        <v>550</v>
      </c>
      <c r="C33" s="257"/>
      <c r="D33" s="256"/>
      <c r="E33" s="256"/>
      <c r="F33" s="255">
        <f t="shared" si="0"/>
        <v>0</v>
      </c>
    </row>
    <row r="34" spans="2:6" ht="21.75" customHeight="1">
      <c r="B34" s="258">
        <v>102</v>
      </c>
      <c r="C34" s="257">
        <v>91</v>
      </c>
      <c r="D34" s="256">
        <v>1.29</v>
      </c>
      <c r="E34" s="256">
        <v>2.51</v>
      </c>
      <c r="F34" s="255">
        <f t="shared" si="0"/>
        <v>3.8</v>
      </c>
    </row>
    <row r="35" spans="2:6" ht="12.75">
      <c r="B35" s="266"/>
      <c r="C35" s="257"/>
      <c r="D35" s="256"/>
      <c r="E35" s="256"/>
      <c r="F35" s="255">
        <f t="shared" si="0"/>
        <v>0</v>
      </c>
    </row>
    <row r="36" spans="1:6" ht="21.75" customHeight="1">
      <c r="A36" s="249">
        <v>2057</v>
      </c>
      <c r="B36" s="249" t="s">
        <v>547</v>
      </c>
      <c r="C36" s="257"/>
      <c r="D36" s="256"/>
      <c r="E36" s="256"/>
      <c r="F36" s="255">
        <f t="shared" si="0"/>
        <v>0</v>
      </c>
    </row>
    <row r="37" spans="1:6" ht="21.75" customHeight="1">
      <c r="A37" s="249">
        <v>2058</v>
      </c>
      <c r="B37" s="249" t="s">
        <v>546</v>
      </c>
      <c r="C37" s="257">
        <v>135</v>
      </c>
      <c r="D37" s="256">
        <v>2.28</v>
      </c>
      <c r="E37" s="256">
        <v>2.97</v>
      </c>
      <c r="F37" s="255">
        <f t="shared" si="0"/>
        <v>5.25</v>
      </c>
    </row>
    <row r="38" spans="1:6" ht="21.75" customHeight="1">
      <c r="A38" s="249">
        <v>2059</v>
      </c>
      <c r="B38" s="249" t="s">
        <v>692</v>
      </c>
      <c r="C38" s="257">
        <v>304</v>
      </c>
      <c r="D38" s="256">
        <v>5.36</v>
      </c>
      <c r="E38" s="256">
        <v>6.13</v>
      </c>
      <c r="F38" s="255">
        <f t="shared" si="0"/>
        <v>11.49</v>
      </c>
    </row>
    <row r="39" spans="1:6" ht="21.75" customHeight="1">
      <c r="A39" s="249">
        <v>2062</v>
      </c>
      <c r="B39" s="249" t="s">
        <v>540</v>
      </c>
      <c r="C39" s="257">
        <v>116</v>
      </c>
      <c r="D39" s="256">
        <v>2.28</v>
      </c>
      <c r="E39" s="256">
        <v>2.65</v>
      </c>
      <c r="F39" s="255">
        <f t="shared" si="0"/>
        <v>4.93</v>
      </c>
    </row>
    <row r="40" spans="1:6" ht="21.75" customHeight="1">
      <c r="A40" s="249">
        <v>2070</v>
      </c>
      <c r="B40" s="249" t="s">
        <v>539</v>
      </c>
      <c r="C40" s="257">
        <v>195</v>
      </c>
      <c r="D40" s="256">
        <v>4.42</v>
      </c>
      <c r="E40" s="256">
        <v>4.33</v>
      </c>
      <c r="F40" s="255">
        <f t="shared" si="0"/>
        <v>8.75</v>
      </c>
    </row>
    <row r="41" spans="1:6" ht="21.75" customHeight="1">
      <c r="A41" s="249">
        <v>2075</v>
      </c>
      <c r="B41" s="249" t="s">
        <v>530</v>
      </c>
      <c r="C41" s="257">
        <v>21</v>
      </c>
      <c r="D41" s="256">
        <v>0.46</v>
      </c>
      <c r="E41" s="256">
        <v>0.57</v>
      </c>
      <c r="F41" s="255">
        <f aca="true" t="shared" si="1" ref="F41:F72">SUM(D41:E41)</f>
        <v>1.03</v>
      </c>
    </row>
    <row r="42" spans="3:6" ht="12.75">
      <c r="C42" s="257"/>
      <c r="D42" s="256"/>
      <c r="E42" s="256"/>
      <c r="F42" s="255">
        <f t="shared" si="1"/>
        <v>0</v>
      </c>
    </row>
    <row r="43" spans="1:6" ht="21.75" customHeight="1">
      <c r="A43" s="251" t="s">
        <v>162</v>
      </c>
      <c r="B43" s="251" t="s">
        <v>304</v>
      </c>
      <c r="C43" s="257"/>
      <c r="D43" s="256"/>
      <c r="E43" s="256"/>
      <c r="F43" s="255">
        <f t="shared" si="1"/>
        <v>0</v>
      </c>
    </row>
    <row r="44" spans="1:6" ht="21.75" customHeight="1">
      <c r="A44" s="249">
        <v>2202</v>
      </c>
      <c r="B44" s="249" t="s">
        <v>301</v>
      </c>
      <c r="C44" s="257">
        <v>7374</v>
      </c>
      <c r="D44" s="256">
        <v>146.29</v>
      </c>
      <c r="E44" s="256">
        <v>181.27</v>
      </c>
      <c r="F44" s="255">
        <f t="shared" si="1"/>
        <v>327.56</v>
      </c>
    </row>
    <row r="45" spans="2:6" ht="21.75" customHeight="1">
      <c r="B45" s="262" t="s">
        <v>229</v>
      </c>
      <c r="C45" s="257"/>
      <c r="D45" s="256"/>
      <c r="E45" s="256"/>
      <c r="F45" s="255">
        <f t="shared" si="1"/>
        <v>0</v>
      </c>
    </row>
    <row r="46" spans="2:6" ht="21.75" customHeight="1">
      <c r="B46" s="262" t="s">
        <v>186</v>
      </c>
      <c r="C46" s="257"/>
      <c r="D46" s="256"/>
      <c r="E46" s="256"/>
      <c r="F46" s="255">
        <f t="shared" si="1"/>
        <v>0</v>
      </c>
    </row>
    <row r="47" spans="2:6" ht="21.75" customHeight="1">
      <c r="B47" s="262" t="s">
        <v>184</v>
      </c>
      <c r="C47" s="257"/>
      <c r="D47" s="256"/>
      <c r="E47" s="256"/>
      <c r="F47" s="255">
        <f t="shared" si="1"/>
        <v>0</v>
      </c>
    </row>
    <row r="48" spans="2:6" ht="21.75" customHeight="1">
      <c r="B48" s="262" t="s">
        <v>182</v>
      </c>
      <c r="C48" s="257"/>
      <c r="D48" s="256"/>
      <c r="E48" s="256"/>
      <c r="F48" s="255">
        <f t="shared" si="1"/>
        <v>0</v>
      </c>
    </row>
    <row r="49" spans="2:6" ht="21.75" customHeight="1">
      <c r="B49" s="262" t="s">
        <v>180</v>
      </c>
      <c r="C49" s="257"/>
      <c r="D49" s="256"/>
      <c r="E49" s="256"/>
      <c r="F49" s="255">
        <f t="shared" si="1"/>
        <v>0</v>
      </c>
    </row>
    <row r="50" spans="2:6" ht="21.75" customHeight="1">
      <c r="B50" s="262">
        <v>80</v>
      </c>
      <c r="C50" s="257"/>
      <c r="D50" s="256"/>
      <c r="E50" s="256"/>
      <c r="F50" s="255">
        <f t="shared" si="1"/>
        <v>0</v>
      </c>
    </row>
    <row r="51" spans="1:6" ht="21.75" customHeight="1">
      <c r="A51" s="249">
        <v>2203</v>
      </c>
      <c r="B51" s="249" t="s">
        <v>298</v>
      </c>
      <c r="C51" s="257">
        <v>10</v>
      </c>
      <c r="D51" s="256">
        <v>0.22</v>
      </c>
      <c r="E51" s="256">
        <v>0.27</v>
      </c>
      <c r="F51" s="255">
        <f t="shared" si="1"/>
        <v>0.49</v>
      </c>
    </row>
    <row r="52" spans="1:6" ht="21.75" customHeight="1">
      <c r="A52" s="249">
        <v>2204</v>
      </c>
      <c r="B52" s="249" t="s">
        <v>525</v>
      </c>
      <c r="C52" s="257">
        <v>102</v>
      </c>
      <c r="D52" s="256">
        <v>2.22</v>
      </c>
      <c r="E52" s="256">
        <v>2.69</v>
      </c>
      <c r="F52" s="255">
        <f t="shared" si="1"/>
        <v>4.91</v>
      </c>
    </row>
    <row r="53" spans="1:6" ht="21.75" customHeight="1">
      <c r="A53" s="249">
        <v>2205</v>
      </c>
      <c r="B53" s="249" t="s">
        <v>524</v>
      </c>
      <c r="C53" s="257">
        <v>97</v>
      </c>
      <c r="D53" s="256">
        <v>1.83</v>
      </c>
      <c r="E53" s="256">
        <v>2.53</v>
      </c>
      <c r="F53" s="255">
        <f t="shared" si="1"/>
        <v>4.359999999999999</v>
      </c>
    </row>
    <row r="54" spans="1:6" ht="21.75" customHeight="1">
      <c r="A54" s="249">
        <v>2210</v>
      </c>
      <c r="B54" s="249" t="s">
        <v>523</v>
      </c>
      <c r="C54" s="257">
        <v>1868</v>
      </c>
      <c r="D54" s="256">
        <v>51.42</v>
      </c>
      <c r="E54" s="256">
        <v>58.01</v>
      </c>
      <c r="F54" s="255">
        <f t="shared" si="1"/>
        <v>109.43</v>
      </c>
    </row>
    <row r="55" spans="2:6" ht="21.75" customHeight="1">
      <c r="B55" s="262" t="s">
        <v>382</v>
      </c>
      <c r="C55" s="257"/>
      <c r="D55" s="256"/>
      <c r="E55" s="256"/>
      <c r="F55" s="255">
        <f t="shared" si="1"/>
        <v>0</v>
      </c>
    </row>
    <row r="56" spans="2:6" ht="21.75" customHeight="1">
      <c r="B56" s="262" t="s">
        <v>522</v>
      </c>
      <c r="C56" s="257"/>
      <c r="D56" s="256"/>
      <c r="E56" s="256"/>
      <c r="F56" s="255">
        <f t="shared" si="1"/>
        <v>0</v>
      </c>
    </row>
    <row r="57" spans="1:6" ht="21.75" customHeight="1">
      <c r="A57" s="249">
        <v>2211</v>
      </c>
      <c r="B57" s="249" t="s">
        <v>521</v>
      </c>
      <c r="C57" s="257">
        <v>265</v>
      </c>
      <c r="D57" s="256">
        <v>6.89</v>
      </c>
      <c r="E57" s="256">
        <v>7.78</v>
      </c>
      <c r="F57" s="255">
        <f t="shared" si="1"/>
        <v>14.67</v>
      </c>
    </row>
    <row r="58" spans="1:6" ht="21.75" customHeight="1">
      <c r="A58" s="249">
        <v>2215</v>
      </c>
      <c r="B58" s="258" t="s">
        <v>520</v>
      </c>
      <c r="C58" s="257">
        <v>258</v>
      </c>
      <c r="D58" s="256">
        <v>5.7</v>
      </c>
      <c r="E58" s="256">
        <v>7.71</v>
      </c>
      <c r="F58" s="255">
        <f t="shared" si="1"/>
        <v>13.41</v>
      </c>
    </row>
    <row r="59" spans="2:6" ht="21.75" customHeight="1">
      <c r="B59" s="262" t="s">
        <v>229</v>
      </c>
      <c r="C59" s="257"/>
      <c r="D59" s="256"/>
      <c r="E59" s="256"/>
      <c r="F59" s="255">
        <f t="shared" si="1"/>
        <v>0</v>
      </c>
    </row>
    <row r="60" spans="2:6" ht="21" customHeight="1">
      <c r="B60" s="262">
        <v>101</v>
      </c>
      <c r="C60" s="257"/>
      <c r="D60" s="256"/>
      <c r="E60" s="256"/>
      <c r="F60" s="255">
        <f t="shared" si="1"/>
        <v>0</v>
      </c>
    </row>
    <row r="61" spans="2:6" ht="22.5" customHeight="1">
      <c r="B61" s="258">
        <v>102</v>
      </c>
      <c r="C61" s="257"/>
      <c r="D61" s="256"/>
      <c r="E61" s="256"/>
      <c r="F61" s="255">
        <f t="shared" si="1"/>
        <v>0</v>
      </c>
    </row>
    <row r="62" spans="2:6" ht="21.75" customHeight="1">
      <c r="B62" s="258">
        <v>191</v>
      </c>
      <c r="C62" s="257"/>
      <c r="D62" s="256"/>
      <c r="E62" s="256"/>
      <c r="F62" s="255">
        <f t="shared" si="1"/>
        <v>0</v>
      </c>
    </row>
    <row r="63" spans="2:6" ht="21.75" customHeight="1">
      <c r="B63" s="262" t="s">
        <v>186</v>
      </c>
      <c r="C63" s="257"/>
      <c r="D63" s="256"/>
      <c r="E63" s="256"/>
      <c r="F63" s="255">
        <f t="shared" si="1"/>
        <v>0</v>
      </c>
    </row>
    <row r="64" spans="1:6" ht="21.75" customHeight="1">
      <c r="A64" s="249">
        <v>2216</v>
      </c>
      <c r="B64" s="249" t="s">
        <v>515</v>
      </c>
      <c r="C64" s="257"/>
      <c r="D64" s="256"/>
      <c r="E64" s="256"/>
      <c r="F64" s="255">
        <f t="shared" si="1"/>
        <v>0</v>
      </c>
    </row>
    <row r="65" spans="1:6" ht="21.75" customHeight="1">
      <c r="A65" s="249">
        <v>2059</v>
      </c>
      <c r="B65" s="249" t="s">
        <v>545</v>
      </c>
      <c r="C65" s="257"/>
      <c r="D65" s="256"/>
      <c r="E65" s="256"/>
      <c r="F65" s="255">
        <f t="shared" si="1"/>
        <v>0</v>
      </c>
    </row>
    <row r="66" spans="2:6" ht="21.75" customHeight="1">
      <c r="B66" s="262" t="s">
        <v>544</v>
      </c>
      <c r="C66" s="257"/>
      <c r="D66" s="256"/>
      <c r="E66" s="256"/>
      <c r="F66" s="255">
        <f t="shared" si="1"/>
        <v>0</v>
      </c>
    </row>
    <row r="67" spans="2:6" ht="21.75" customHeight="1">
      <c r="B67" s="262" t="s">
        <v>542</v>
      </c>
      <c r="C67" s="257"/>
      <c r="D67" s="256"/>
      <c r="E67" s="256"/>
      <c r="F67" s="255">
        <f t="shared" si="1"/>
        <v>0</v>
      </c>
    </row>
    <row r="68" spans="1:6" ht="21.75" customHeight="1">
      <c r="A68" s="249">
        <v>2217</v>
      </c>
      <c r="B68" s="249" t="s">
        <v>280</v>
      </c>
      <c r="C68" s="257">
        <v>180</v>
      </c>
      <c r="D68" s="256">
        <v>4.4</v>
      </c>
      <c r="E68" s="256">
        <v>5.37</v>
      </c>
      <c r="F68" s="255">
        <f t="shared" si="1"/>
        <v>9.77</v>
      </c>
    </row>
    <row r="69" spans="1:6" ht="21.75" customHeight="1">
      <c r="A69" s="249">
        <v>2220</v>
      </c>
      <c r="B69" s="249" t="s">
        <v>514</v>
      </c>
      <c r="C69" s="257">
        <v>80</v>
      </c>
      <c r="D69" s="256">
        <v>1.68</v>
      </c>
      <c r="E69" s="256">
        <v>2.4</v>
      </c>
      <c r="F69" s="255">
        <f t="shared" si="1"/>
        <v>4.08</v>
      </c>
    </row>
    <row r="70" spans="1:6" ht="21.75" customHeight="1">
      <c r="A70" s="249">
        <v>2225</v>
      </c>
      <c r="B70" s="249" t="s">
        <v>513</v>
      </c>
      <c r="C70" s="257">
        <v>63</v>
      </c>
      <c r="D70" s="256">
        <v>1.18</v>
      </c>
      <c r="E70" s="256">
        <v>1.63</v>
      </c>
      <c r="F70" s="255">
        <f t="shared" si="1"/>
        <v>2.8099999999999996</v>
      </c>
    </row>
    <row r="71" spans="1:6" ht="21.75" customHeight="1">
      <c r="A71" s="249">
        <v>2230</v>
      </c>
      <c r="B71" s="249" t="s">
        <v>512</v>
      </c>
      <c r="C71" s="257">
        <v>86</v>
      </c>
      <c r="D71" s="256">
        <v>1.75</v>
      </c>
      <c r="E71" s="256">
        <v>2.3</v>
      </c>
      <c r="F71" s="255">
        <f t="shared" si="1"/>
        <v>4.05</v>
      </c>
    </row>
    <row r="72" spans="1:6" ht="21.75" customHeight="1">
      <c r="A72" s="249">
        <v>2235</v>
      </c>
      <c r="B72" s="249" t="s">
        <v>691</v>
      </c>
      <c r="C72" s="257">
        <v>165</v>
      </c>
      <c r="D72" s="256">
        <v>7.09</v>
      </c>
      <c r="E72" s="256">
        <v>7.93</v>
      </c>
      <c r="F72" s="255">
        <f t="shared" si="1"/>
        <v>15.02</v>
      </c>
    </row>
    <row r="73" spans="1:6" ht="21.75" customHeight="1">
      <c r="A73" s="265" t="s">
        <v>229</v>
      </c>
      <c r="B73" s="258" t="s">
        <v>510</v>
      </c>
      <c r="C73" s="257"/>
      <c r="D73" s="256"/>
      <c r="E73" s="256"/>
      <c r="F73" s="255">
        <f aca="true" t="shared" si="2" ref="F73:F104">SUM(D73:E73)</f>
        <v>0</v>
      </c>
    </row>
    <row r="74" spans="1:6" ht="18" customHeight="1">
      <c r="A74" s="265" t="s">
        <v>186</v>
      </c>
      <c r="B74" s="258" t="s">
        <v>509</v>
      </c>
      <c r="C74" s="257"/>
      <c r="D74" s="256"/>
      <c r="E74" s="256"/>
      <c r="F74" s="255">
        <f t="shared" si="2"/>
        <v>0</v>
      </c>
    </row>
    <row r="75" spans="1:6" ht="21.75" customHeight="1">
      <c r="A75" s="249">
        <v>2236</v>
      </c>
      <c r="B75" s="249" t="s">
        <v>505</v>
      </c>
      <c r="C75" s="257">
        <v>21</v>
      </c>
      <c r="D75" s="256">
        <v>0.5</v>
      </c>
      <c r="E75" s="256">
        <v>0.69</v>
      </c>
      <c r="F75" s="255">
        <f t="shared" si="2"/>
        <v>1.19</v>
      </c>
    </row>
    <row r="76" spans="1:6" ht="21.75" customHeight="1">
      <c r="A76" s="249">
        <v>2245</v>
      </c>
      <c r="B76" s="258" t="s">
        <v>502</v>
      </c>
      <c r="C76" s="257">
        <v>16</v>
      </c>
      <c r="D76" s="256">
        <v>0.24</v>
      </c>
      <c r="E76" s="256">
        <v>0.32</v>
      </c>
      <c r="F76" s="255">
        <f t="shared" si="2"/>
        <v>0.56</v>
      </c>
    </row>
    <row r="77" spans="2:6" ht="21.75" customHeight="1">
      <c r="B77" s="264" t="s">
        <v>229</v>
      </c>
      <c r="C77" s="257"/>
      <c r="D77" s="256"/>
      <c r="E77" s="256"/>
      <c r="F77" s="255">
        <f t="shared" si="2"/>
        <v>0</v>
      </c>
    </row>
    <row r="78" spans="2:6" ht="21.75" customHeight="1">
      <c r="B78" s="264" t="s">
        <v>186</v>
      </c>
      <c r="C78" s="257"/>
      <c r="D78" s="256"/>
      <c r="E78" s="256"/>
      <c r="F78" s="255">
        <f t="shared" si="2"/>
        <v>0</v>
      </c>
    </row>
    <row r="79" spans="1:6" ht="21.75" customHeight="1">
      <c r="A79" s="249">
        <v>2250</v>
      </c>
      <c r="B79" s="249" t="s">
        <v>499</v>
      </c>
      <c r="C79" s="257">
        <v>34</v>
      </c>
      <c r="D79" s="256">
        <v>0.69</v>
      </c>
      <c r="E79" s="256">
        <v>0.91</v>
      </c>
      <c r="F79" s="255">
        <f t="shared" si="2"/>
        <v>1.6</v>
      </c>
    </row>
    <row r="80" spans="1:6" ht="21.75" customHeight="1">
      <c r="A80" s="249">
        <v>2251</v>
      </c>
      <c r="B80" s="249" t="s">
        <v>498</v>
      </c>
      <c r="C80" s="257">
        <v>1</v>
      </c>
      <c r="D80" s="256">
        <v>0.06</v>
      </c>
      <c r="E80" s="256">
        <v>0.08</v>
      </c>
      <c r="F80" s="255">
        <f t="shared" si="2"/>
        <v>0.14</v>
      </c>
    </row>
    <row r="81" spans="1:6" ht="21.75" customHeight="1">
      <c r="A81" s="263" t="s">
        <v>158</v>
      </c>
      <c r="B81" s="251" t="s">
        <v>497</v>
      </c>
      <c r="C81" s="257"/>
      <c r="D81" s="256"/>
      <c r="E81" s="256"/>
      <c r="F81" s="255">
        <f t="shared" si="2"/>
        <v>0</v>
      </c>
    </row>
    <row r="82" spans="1:6" ht="21.75" customHeight="1">
      <c r="A82" s="259">
        <v>2401</v>
      </c>
      <c r="B82" s="249" t="s">
        <v>268</v>
      </c>
      <c r="C82" s="257">
        <v>862</v>
      </c>
      <c r="D82" s="256">
        <v>15.719999999999999</v>
      </c>
      <c r="E82" s="256">
        <v>20.71</v>
      </c>
      <c r="F82" s="255">
        <f t="shared" si="2"/>
        <v>36.43</v>
      </c>
    </row>
    <row r="83" spans="1:6" ht="21.75" customHeight="1">
      <c r="A83" s="259">
        <v>2402</v>
      </c>
      <c r="B83" s="249" t="s">
        <v>496</v>
      </c>
      <c r="C83" s="257">
        <v>135</v>
      </c>
      <c r="D83" s="256">
        <v>2.9299999999999997</v>
      </c>
      <c r="E83" s="256">
        <v>4.01</v>
      </c>
      <c r="F83" s="255">
        <f t="shared" si="2"/>
        <v>6.9399999999999995</v>
      </c>
    </row>
    <row r="84" spans="1:6" ht="21.75" customHeight="1">
      <c r="A84" s="259">
        <v>2403</v>
      </c>
      <c r="B84" s="249" t="s">
        <v>495</v>
      </c>
      <c r="C84" s="257">
        <v>517</v>
      </c>
      <c r="D84" s="256">
        <v>10.78</v>
      </c>
      <c r="E84" s="256">
        <v>9.3</v>
      </c>
      <c r="F84" s="255">
        <f t="shared" si="2"/>
        <v>20.08</v>
      </c>
    </row>
    <row r="85" spans="1:6" ht="21.75" customHeight="1">
      <c r="A85" s="259">
        <v>2404</v>
      </c>
      <c r="B85" s="258" t="s">
        <v>494</v>
      </c>
      <c r="C85" s="257">
        <v>19</v>
      </c>
      <c r="D85" s="256">
        <v>0.89</v>
      </c>
      <c r="E85" s="256">
        <v>0.49</v>
      </c>
      <c r="F85" s="255">
        <f t="shared" si="2"/>
        <v>1.38</v>
      </c>
    </row>
    <row r="86" spans="1:6" ht="21.75" customHeight="1">
      <c r="A86" s="259">
        <v>2405</v>
      </c>
      <c r="B86" s="249" t="s">
        <v>261</v>
      </c>
      <c r="C86" s="257">
        <v>95</v>
      </c>
      <c r="D86" s="256">
        <v>2.77</v>
      </c>
      <c r="E86" s="256">
        <v>1.16</v>
      </c>
      <c r="F86" s="255">
        <f t="shared" si="2"/>
        <v>3.9299999999999997</v>
      </c>
    </row>
    <row r="87" spans="1:6" ht="21.75" customHeight="1">
      <c r="A87" s="259">
        <v>2406</v>
      </c>
      <c r="B87" s="249" t="s">
        <v>492</v>
      </c>
      <c r="C87" s="257">
        <v>1017</v>
      </c>
      <c r="D87" s="256">
        <v>18.52</v>
      </c>
      <c r="E87" s="256">
        <v>26.02</v>
      </c>
      <c r="F87" s="255">
        <f t="shared" si="2"/>
        <v>44.54</v>
      </c>
    </row>
    <row r="88" spans="1:6" ht="21.75" customHeight="1">
      <c r="A88" s="259">
        <v>2407</v>
      </c>
      <c r="B88" s="249" t="s">
        <v>256</v>
      </c>
      <c r="C88" s="257"/>
      <c r="D88" s="256"/>
      <c r="E88" s="256"/>
      <c r="F88" s="255">
        <f t="shared" si="2"/>
        <v>0</v>
      </c>
    </row>
    <row r="89" spans="1:6" ht="21.75" customHeight="1">
      <c r="A89" s="259">
        <v>2408</v>
      </c>
      <c r="B89" s="249" t="s">
        <v>491</v>
      </c>
      <c r="C89" s="257">
        <v>145</v>
      </c>
      <c r="D89" s="256">
        <v>2.98</v>
      </c>
      <c r="E89" s="256">
        <v>4.12</v>
      </c>
      <c r="F89" s="255">
        <f t="shared" si="2"/>
        <v>7.1</v>
      </c>
    </row>
    <row r="90" spans="1:6" ht="21.75" customHeight="1">
      <c r="A90" s="259">
        <v>2415</v>
      </c>
      <c r="B90" s="249" t="s">
        <v>490</v>
      </c>
      <c r="C90" s="257"/>
      <c r="D90" s="256"/>
      <c r="E90" s="256"/>
      <c r="F90" s="255">
        <f t="shared" si="2"/>
        <v>0</v>
      </c>
    </row>
    <row r="91" spans="1:6" ht="21.75" customHeight="1">
      <c r="A91" s="259">
        <v>2416</v>
      </c>
      <c r="B91" s="249" t="s">
        <v>489</v>
      </c>
      <c r="C91" s="257"/>
      <c r="D91" s="256"/>
      <c r="E91" s="256"/>
      <c r="F91" s="255">
        <f t="shared" si="2"/>
        <v>0</v>
      </c>
    </row>
    <row r="92" spans="1:6" ht="21.75" customHeight="1">
      <c r="A92" s="259">
        <v>2425</v>
      </c>
      <c r="B92" s="249" t="s">
        <v>488</v>
      </c>
      <c r="C92" s="257">
        <v>168</v>
      </c>
      <c r="D92" s="256">
        <v>3.4</v>
      </c>
      <c r="E92" s="256">
        <v>4.28</v>
      </c>
      <c r="F92" s="255">
        <f t="shared" si="2"/>
        <v>7.68</v>
      </c>
    </row>
    <row r="93" spans="1:6" ht="21.75" customHeight="1">
      <c r="A93" s="259">
        <v>2435</v>
      </c>
      <c r="B93" s="249" t="s">
        <v>487</v>
      </c>
      <c r="C93" s="257">
        <v>4</v>
      </c>
      <c r="D93" s="256">
        <v>0.04</v>
      </c>
      <c r="E93" s="256">
        <v>0.05</v>
      </c>
      <c r="F93" s="255">
        <f t="shared" si="2"/>
        <v>0.09</v>
      </c>
    </row>
    <row r="94" spans="1:6" ht="20.25" customHeight="1">
      <c r="A94" s="259">
        <v>2501</v>
      </c>
      <c r="B94" s="260" t="s">
        <v>486</v>
      </c>
      <c r="C94" s="257">
        <v>512</v>
      </c>
      <c r="D94" s="256">
        <v>10.29</v>
      </c>
      <c r="E94" s="256">
        <v>13.59</v>
      </c>
      <c r="F94" s="255">
        <f t="shared" si="2"/>
        <v>23.88</v>
      </c>
    </row>
    <row r="95" spans="1:6" ht="21.75" customHeight="1">
      <c r="A95" s="259">
        <v>2505</v>
      </c>
      <c r="B95" s="249" t="s">
        <v>485</v>
      </c>
      <c r="C95" s="257"/>
      <c r="D95" s="256"/>
      <c r="E95" s="256"/>
      <c r="F95" s="255">
        <f t="shared" si="2"/>
        <v>0</v>
      </c>
    </row>
    <row r="96" spans="1:6" ht="21.75" customHeight="1">
      <c r="A96" s="259">
        <v>2506</v>
      </c>
      <c r="B96" s="249" t="s">
        <v>246</v>
      </c>
      <c r="C96" s="257"/>
      <c r="D96" s="256"/>
      <c r="E96" s="256"/>
      <c r="F96" s="255">
        <f t="shared" si="2"/>
        <v>0</v>
      </c>
    </row>
    <row r="97" spans="1:6" ht="21.75" customHeight="1">
      <c r="A97" s="259">
        <v>2515</v>
      </c>
      <c r="B97" s="258" t="s">
        <v>478</v>
      </c>
      <c r="C97" s="257">
        <v>106</v>
      </c>
      <c r="D97" s="256">
        <v>2.3</v>
      </c>
      <c r="E97" s="256">
        <v>3.04</v>
      </c>
      <c r="F97" s="255">
        <f t="shared" si="2"/>
        <v>5.34</v>
      </c>
    </row>
    <row r="98" spans="1:6" ht="21.75" customHeight="1">
      <c r="A98" s="259">
        <v>2551</v>
      </c>
      <c r="B98" s="249" t="s">
        <v>477</v>
      </c>
      <c r="C98" s="257"/>
      <c r="D98" s="256"/>
      <c r="E98" s="256"/>
      <c r="F98" s="255">
        <f t="shared" si="2"/>
        <v>0</v>
      </c>
    </row>
    <row r="99" spans="1:6" ht="21.75" customHeight="1">
      <c r="A99" s="259">
        <v>2552</v>
      </c>
      <c r="B99" s="249" t="s">
        <v>476</v>
      </c>
      <c r="C99" s="257"/>
      <c r="D99" s="256"/>
      <c r="E99" s="256"/>
      <c r="F99" s="255">
        <f t="shared" si="2"/>
        <v>0</v>
      </c>
    </row>
    <row r="100" spans="1:6" ht="21.75" customHeight="1">
      <c r="A100" s="259">
        <v>2575</v>
      </c>
      <c r="B100" s="249" t="s">
        <v>238</v>
      </c>
      <c r="C100" s="257"/>
      <c r="D100" s="256"/>
      <c r="E100" s="256"/>
      <c r="F100" s="255">
        <f t="shared" si="2"/>
        <v>0</v>
      </c>
    </row>
    <row r="101" spans="1:6" ht="21.75" customHeight="1">
      <c r="A101" s="259">
        <v>2700</v>
      </c>
      <c r="B101" s="249" t="s">
        <v>475</v>
      </c>
      <c r="C101" s="257"/>
      <c r="D101" s="256"/>
      <c r="E101" s="256"/>
      <c r="F101" s="255">
        <f t="shared" si="2"/>
        <v>0</v>
      </c>
    </row>
    <row r="102" spans="1:6" ht="21.75" customHeight="1">
      <c r="A102" s="259"/>
      <c r="B102" s="262" t="s">
        <v>229</v>
      </c>
      <c r="C102" s="257"/>
      <c r="D102" s="256"/>
      <c r="E102" s="256"/>
      <c r="F102" s="255">
        <f t="shared" si="2"/>
        <v>0</v>
      </c>
    </row>
    <row r="103" spans="1:6" ht="21.75" customHeight="1">
      <c r="A103" s="259"/>
      <c r="B103" s="262" t="s">
        <v>186</v>
      </c>
      <c r="C103" s="257"/>
      <c r="D103" s="256"/>
      <c r="E103" s="256"/>
      <c r="F103" s="255">
        <f t="shared" si="2"/>
        <v>0</v>
      </c>
    </row>
    <row r="104" spans="1:6" ht="21.75" customHeight="1">
      <c r="A104" s="259">
        <v>2701</v>
      </c>
      <c r="B104" s="249" t="s">
        <v>474</v>
      </c>
      <c r="C104" s="257"/>
      <c r="D104" s="256"/>
      <c r="E104" s="256"/>
      <c r="F104" s="255">
        <f t="shared" si="2"/>
        <v>0</v>
      </c>
    </row>
    <row r="105" spans="1:6" ht="21.75" customHeight="1">
      <c r="A105" s="259"/>
      <c r="B105" s="262" t="s">
        <v>229</v>
      </c>
      <c r="C105" s="257"/>
      <c r="D105" s="256"/>
      <c r="E105" s="256"/>
      <c r="F105" s="255">
        <f aca="true" t="shared" si="3" ref="F105:F136">SUM(D105:E105)</f>
        <v>0</v>
      </c>
    </row>
    <row r="106" spans="1:6" ht="21.75" customHeight="1">
      <c r="A106" s="259"/>
      <c r="B106" s="262" t="s">
        <v>186</v>
      </c>
      <c r="C106" s="257"/>
      <c r="D106" s="256"/>
      <c r="E106" s="256"/>
      <c r="F106" s="255">
        <f t="shared" si="3"/>
        <v>0</v>
      </c>
    </row>
    <row r="107" spans="1:6" ht="21.75" customHeight="1">
      <c r="A107" s="259"/>
      <c r="B107" s="262" t="s">
        <v>184</v>
      </c>
      <c r="C107" s="257"/>
      <c r="D107" s="256"/>
      <c r="E107" s="256"/>
      <c r="F107" s="255">
        <f t="shared" si="3"/>
        <v>0</v>
      </c>
    </row>
    <row r="108" spans="1:6" ht="21.75" customHeight="1">
      <c r="A108" s="259"/>
      <c r="B108" s="262" t="s">
        <v>182</v>
      </c>
      <c r="C108" s="257"/>
      <c r="D108" s="256"/>
      <c r="E108" s="256"/>
      <c r="F108" s="255">
        <f t="shared" si="3"/>
        <v>0</v>
      </c>
    </row>
    <row r="109" spans="1:6" ht="21.75" customHeight="1">
      <c r="A109" s="259">
        <v>2702</v>
      </c>
      <c r="B109" s="249" t="s">
        <v>473</v>
      </c>
      <c r="C109" s="257">
        <v>140</v>
      </c>
      <c r="D109" s="256">
        <v>3.05</v>
      </c>
      <c r="E109" s="256">
        <v>3.81</v>
      </c>
      <c r="F109" s="255">
        <f t="shared" si="3"/>
        <v>6.859999999999999</v>
      </c>
    </row>
    <row r="110" spans="1:6" ht="21.75" customHeight="1">
      <c r="A110" s="259"/>
      <c r="B110" s="262" t="s">
        <v>229</v>
      </c>
      <c r="C110" s="257"/>
      <c r="D110" s="256"/>
      <c r="E110" s="256"/>
      <c r="F110" s="255">
        <f t="shared" si="3"/>
        <v>0</v>
      </c>
    </row>
    <row r="111" spans="1:6" ht="21.75" customHeight="1">
      <c r="A111" s="259"/>
      <c r="B111" s="262" t="s">
        <v>186</v>
      </c>
      <c r="C111" s="257"/>
      <c r="D111" s="256"/>
      <c r="E111" s="256"/>
      <c r="F111" s="255">
        <f t="shared" si="3"/>
        <v>0</v>
      </c>
    </row>
    <row r="112" spans="1:6" ht="21.75" customHeight="1">
      <c r="A112" s="259">
        <v>2705</v>
      </c>
      <c r="B112" s="258" t="s">
        <v>226</v>
      </c>
      <c r="C112" s="257"/>
      <c r="D112" s="256"/>
      <c r="E112" s="256"/>
      <c r="F112" s="255">
        <f t="shared" si="3"/>
        <v>0</v>
      </c>
    </row>
    <row r="113" spans="1:6" ht="21.75" customHeight="1">
      <c r="A113" s="259">
        <v>2711</v>
      </c>
      <c r="B113" s="258" t="s">
        <v>472</v>
      </c>
      <c r="C113" s="257"/>
      <c r="D113" s="256"/>
      <c r="E113" s="256"/>
      <c r="F113" s="255">
        <f t="shared" si="3"/>
        <v>0</v>
      </c>
    </row>
    <row r="114" spans="1:6" ht="21.75" customHeight="1">
      <c r="A114" s="259">
        <v>2801</v>
      </c>
      <c r="B114" s="258" t="s">
        <v>223</v>
      </c>
      <c r="C114" s="257">
        <v>2290</v>
      </c>
      <c r="D114" s="256">
        <v>30.55</v>
      </c>
      <c r="E114" s="256">
        <v>42.16</v>
      </c>
      <c r="F114" s="255">
        <f t="shared" si="3"/>
        <v>72.71</v>
      </c>
    </row>
    <row r="115" spans="1:6" ht="21.75" customHeight="1">
      <c r="A115" s="259">
        <v>2802</v>
      </c>
      <c r="B115" s="258" t="s">
        <v>471</v>
      </c>
      <c r="C115" s="257"/>
      <c r="D115" s="256"/>
      <c r="E115" s="256"/>
      <c r="F115" s="255">
        <f t="shared" si="3"/>
        <v>0</v>
      </c>
    </row>
    <row r="116" spans="1:6" ht="21.75" customHeight="1">
      <c r="A116" s="259">
        <v>2803</v>
      </c>
      <c r="B116" s="258" t="s">
        <v>470</v>
      </c>
      <c r="C116" s="257"/>
      <c r="D116" s="256"/>
      <c r="E116" s="256"/>
      <c r="F116" s="255">
        <f t="shared" si="3"/>
        <v>0</v>
      </c>
    </row>
    <row r="117" spans="1:6" ht="21.75" customHeight="1">
      <c r="A117" s="259">
        <v>2810</v>
      </c>
      <c r="B117" s="258" t="s">
        <v>600</v>
      </c>
      <c r="C117" s="257">
        <v>0</v>
      </c>
      <c r="D117" s="256">
        <v>0</v>
      </c>
      <c r="E117" s="256">
        <v>0</v>
      </c>
      <c r="F117" s="255">
        <f t="shared" si="3"/>
        <v>0</v>
      </c>
    </row>
    <row r="118" spans="1:6" ht="21.75" customHeight="1">
      <c r="A118" s="259">
        <v>2851</v>
      </c>
      <c r="B118" s="258" t="s">
        <v>468</v>
      </c>
      <c r="C118" s="257">
        <v>315</v>
      </c>
      <c r="D118" s="256">
        <v>5.78</v>
      </c>
      <c r="E118" s="256">
        <v>7.7</v>
      </c>
      <c r="F118" s="255">
        <f t="shared" si="3"/>
        <v>13.48</v>
      </c>
    </row>
    <row r="119" spans="1:6" ht="21.75" customHeight="1">
      <c r="A119" s="259">
        <v>2852</v>
      </c>
      <c r="B119" s="258" t="s">
        <v>213</v>
      </c>
      <c r="C119" s="257">
        <v>132</v>
      </c>
      <c r="D119" s="256">
        <v>1.6</v>
      </c>
      <c r="E119" s="256">
        <v>1.6099999999999999</v>
      </c>
      <c r="F119" s="255">
        <f t="shared" si="3"/>
        <v>3.21</v>
      </c>
    </row>
    <row r="120" spans="1:6" ht="12.75">
      <c r="A120" s="261">
        <v>2853</v>
      </c>
      <c r="B120" s="261" t="s">
        <v>467</v>
      </c>
      <c r="C120" s="257">
        <v>54</v>
      </c>
      <c r="D120" s="256">
        <v>1.27</v>
      </c>
      <c r="E120" s="256">
        <v>1.39</v>
      </c>
      <c r="F120" s="255">
        <f t="shared" si="3"/>
        <v>2.66</v>
      </c>
    </row>
    <row r="121" spans="1:6" ht="21.75" customHeight="1">
      <c r="A121" s="259">
        <v>2875</v>
      </c>
      <c r="B121" s="258" t="s">
        <v>208</v>
      </c>
      <c r="C121" s="257"/>
      <c r="D121" s="256"/>
      <c r="E121" s="256"/>
      <c r="F121" s="255">
        <f t="shared" si="3"/>
        <v>0</v>
      </c>
    </row>
    <row r="122" spans="1:6" ht="21.75" customHeight="1">
      <c r="A122" s="259">
        <v>2885</v>
      </c>
      <c r="B122" s="258" t="s">
        <v>466</v>
      </c>
      <c r="C122" s="257"/>
      <c r="D122" s="256"/>
      <c r="E122" s="256"/>
      <c r="F122" s="255">
        <f t="shared" si="3"/>
        <v>0</v>
      </c>
    </row>
    <row r="123" spans="1:6" ht="21.75" customHeight="1">
      <c r="A123" s="259">
        <v>3051</v>
      </c>
      <c r="B123" s="249" t="s">
        <v>464</v>
      </c>
      <c r="C123" s="257"/>
      <c r="D123" s="256"/>
      <c r="E123" s="256"/>
      <c r="F123" s="255">
        <f t="shared" si="3"/>
        <v>0</v>
      </c>
    </row>
    <row r="124" spans="1:6" ht="21.75" customHeight="1">
      <c r="A124" s="259">
        <v>3052</v>
      </c>
      <c r="B124" s="249" t="s">
        <v>463</v>
      </c>
      <c r="C124" s="257"/>
      <c r="D124" s="256"/>
      <c r="E124" s="256"/>
      <c r="F124" s="255">
        <f t="shared" si="3"/>
        <v>0</v>
      </c>
    </row>
    <row r="125" spans="1:6" ht="21.75" customHeight="1">
      <c r="A125" s="259">
        <v>3053</v>
      </c>
      <c r="B125" s="249" t="s">
        <v>462</v>
      </c>
      <c r="C125" s="257"/>
      <c r="D125" s="256"/>
      <c r="E125" s="256"/>
      <c r="F125" s="255">
        <f t="shared" si="3"/>
        <v>0</v>
      </c>
    </row>
    <row r="126" spans="1:6" ht="21.75" customHeight="1">
      <c r="A126" s="259">
        <v>3054</v>
      </c>
      <c r="B126" s="249" t="s">
        <v>461</v>
      </c>
      <c r="C126" s="257">
        <v>580</v>
      </c>
      <c r="D126" s="256">
        <v>16.49</v>
      </c>
      <c r="E126" s="256">
        <v>21.74</v>
      </c>
      <c r="F126" s="255">
        <f t="shared" si="3"/>
        <v>38.23</v>
      </c>
    </row>
    <row r="127" spans="1:6" ht="21.75" customHeight="1">
      <c r="A127" s="259">
        <v>3055</v>
      </c>
      <c r="B127" s="249" t="s">
        <v>460</v>
      </c>
      <c r="C127" s="257">
        <v>648</v>
      </c>
      <c r="D127" s="256">
        <v>10.99</v>
      </c>
      <c r="E127" s="256">
        <v>14.51</v>
      </c>
      <c r="F127" s="255">
        <f t="shared" si="3"/>
        <v>25.5</v>
      </c>
    </row>
    <row r="128" spans="1:6" ht="21.75" customHeight="1">
      <c r="A128" s="259">
        <v>3056</v>
      </c>
      <c r="B128" s="249" t="s">
        <v>201</v>
      </c>
      <c r="C128" s="257"/>
      <c r="D128" s="256"/>
      <c r="E128" s="256"/>
      <c r="F128" s="255">
        <f t="shared" si="3"/>
        <v>0</v>
      </c>
    </row>
    <row r="129" spans="1:6" ht="21.75" customHeight="1">
      <c r="A129" s="259">
        <v>3075</v>
      </c>
      <c r="B129" s="249" t="s">
        <v>459</v>
      </c>
      <c r="C129" s="257"/>
      <c r="D129" s="256"/>
      <c r="E129" s="256"/>
      <c r="F129" s="255">
        <f t="shared" si="3"/>
        <v>0</v>
      </c>
    </row>
    <row r="130" spans="1:6" ht="21.75" customHeight="1">
      <c r="A130" s="259">
        <v>3425</v>
      </c>
      <c r="B130" s="249" t="s">
        <v>590</v>
      </c>
      <c r="C130" s="257">
        <v>31</v>
      </c>
      <c r="D130" s="256">
        <v>0.57</v>
      </c>
      <c r="E130" s="256">
        <v>0.93</v>
      </c>
      <c r="F130" s="255">
        <f t="shared" si="3"/>
        <v>1.5</v>
      </c>
    </row>
    <row r="131" spans="1:6" ht="21.75" customHeight="1">
      <c r="A131" s="259">
        <v>3435</v>
      </c>
      <c r="B131" s="249" t="s">
        <v>456</v>
      </c>
      <c r="C131" s="257">
        <v>3</v>
      </c>
      <c r="D131" s="256">
        <v>0.07</v>
      </c>
      <c r="E131" s="256">
        <v>0.11</v>
      </c>
      <c r="F131" s="255">
        <f t="shared" si="3"/>
        <v>0.18</v>
      </c>
    </row>
    <row r="132" spans="1:6" ht="21.75" customHeight="1">
      <c r="A132" s="259">
        <v>3451</v>
      </c>
      <c r="B132" s="249" t="s">
        <v>455</v>
      </c>
      <c r="C132" s="257">
        <v>53</v>
      </c>
      <c r="D132" s="256">
        <v>1.41</v>
      </c>
      <c r="E132" s="256">
        <v>1.08</v>
      </c>
      <c r="F132" s="255">
        <f t="shared" si="3"/>
        <v>2.49</v>
      </c>
    </row>
    <row r="133" spans="1:6" ht="21.75" customHeight="1">
      <c r="A133" s="259">
        <v>3452</v>
      </c>
      <c r="B133" s="249" t="s">
        <v>198</v>
      </c>
      <c r="C133" s="257">
        <v>169</v>
      </c>
      <c r="D133" s="256">
        <v>3.97</v>
      </c>
      <c r="E133" s="256">
        <v>5.25</v>
      </c>
      <c r="F133" s="255">
        <f t="shared" si="3"/>
        <v>9.22</v>
      </c>
    </row>
    <row r="134" spans="1:6" ht="21.75" customHeight="1">
      <c r="A134" s="259">
        <v>3453</v>
      </c>
      <c r="B134" s="249" t="s">
        <v>454</v>
      </c>
      <c r="C134" s="257"/>
      <c r="D134" s="256"/>
      <c r="E134" s="256"/>
      <c r="F134" s="255">
        <f t="shared" si="3"/>
        <v>0</v>
      </c>
    </row>
    <row r="135" spans="1:6" ht="21.75" customHeight="1">
      <c r="A135" s="259">
        <v>3454</v>
      </c>
      <c r="B135" s="249" t="s">
        <v>453</v>
      </c>
      <c r="C135" s="257">
        <v>91</v>
      </c>
      <c r="D135" s="256">
        <v>1.84</v>
      </c>
      <c r="E135" s="256">
        <v>2.87</v>
      </c>
      <c r="F135" s="255">
        <f t="shared" si="3"/>
        <v>4.71</v>
      </c>
    </row>
    <row r="136" spans="1:6" ht="21.75" customHeight="1">
      <c r="A136" s="259"/>
      <c r="C136" s="257">
        <v>12</v>
      </c>
      <c r="D136" s="256">
        <v>0.26</v>
      </c>
      <c r="E136" s="256">
        <v>0.34</v>
      </c>
      <c r="F136" s="255">
        <f t="shared" si="3"/>
        <v>0.6000000000000001</v>
      </c>
    </row>
    <row r="137" spans="1:6" ht="21.75" customHeight="1">
      <c r="A137" s="259">
        <v>3456</v>
      </c>
      <c r="B137" s="249" t="s">
        <v>196</v>
      </c>
      <c r="C137" s="257">
        <v>17</v>
      </c>
      <c r="D137" s="256">
        <v>0.21</v>
      </c>
      <c r="E137" s="256">
        <v>0.29</v>
      </c>
      <c r="F137" s="255">
        <f>SUM(D137:E137)</f>
        <v>0.5</v>
      </c>
    </row>
    <row r="138" spans="1:6" ht="23.25" customHeight="1">
      <c r="A138" s="259">
        <v>3465</v>
      </c>
      <c r="B138" s="260" t="s">
        <v>452</v>
      </c>
      <c r="C138" s="257"/>
      <c r="D138" s="256"/>
      <c r="E138" s="256"/>
      <c r="F138" s="255">
        <f>SUM(D138:E138)</f>
        <v>0</v>
      </c>
    </row>
    <row r="139" spans="1:6" ht="21.75" customHeight="1">
      <c r="A139" s="259">
        <v>3475</v>
      </c>
      <c r="B139" s="258" t="s">
        <v>438</v>
      </c>
      <c r="C139" s="257">
        <v>18</v>
      </c>
      <c r="D139" s="256">
        <v>0.37</v>
      </c>
      <c r="E139" s="256">
        <v>0.5</v>
      </c>
      <c r="F139" s="255">
        <f>SUM(D139:E139)</f>
        <v>0.87</v>
      </c>
    </row>
    <row r="140" spans="1:6" ht="12.75">
      <c r="A140" s="251" t="s">
        <v>437</v>
      </c>
      <c r="C140" s="257"/>
      <c r="D140" s="256"/>
      <c r="E140" s="256"/>
      <c r="F140" s="255">
        <f>SUM(D140:E140)</f>
        <v>0</v>
      </c>
    </row>
    <row r="141" spans="1:6" ht="12.75">
      <c r="A141" s="249">
        <v>3604</v>
      </c>
      <c r="B141" s="249" t="s">
        <v>435</v>
      </c>
      <c r="C141" s="257"/>
      <c r="D141" s="256"/>
      <c r="E141" s="256"/>
      <c r="F141" s="255">
        <f>SUM(D141:E141)</f>
        <v>0</v>
      </c>
    </row>
    <row r="142" spans="1:6" ht="21.75" customHeight="1">
      <c r="A142" s="252" t="s">
        <v>690</v>
      </c>
      <c r="B142" s="252"/>
      <c r="C142" s="254">
        <f>SUM(C9:C141)</f>
        <v>27132</v>
      </c>
      <c r="D142" s="253">
        <f>SUM(D9:D141)</f>
        <v>562.2100000000002</v>
      </c>
      <c r="E142" s="253">
        <f>SUM(E9:E141)</f>
        <v>647.0699999999998</v>
      </c>
      <c r="F142" s="253">
        <f>SUM(F9:F141)</f>
        <v>1209.28</v>
      </c>
    </row>
    <row r="143" spans="1:6" ht="21.75" customHeight="1">
      <c r="A143" s="252" t="s">
        <v>689</v>
      </c>
      <c r="B143" s="252" t="s">
        <v>688</v>
      </c>
      <c r="D143" s="278"/>
      <c r="E143" s="278"/>
      <c r="F143" s="279">
        <f aca="true" t="shared" si="4" ref="F143:F174">SUM(D143:E143)</f>
        <v>0</v>
      </c>
    </row>
    <row r="144" spans="1:6" ht="15">
      <c r="A144" s="252" t="s">
        <v>166</v>
      </c>
      <c r="B144" s="252" t="s">
        <v>330</v>
      </c>
      <c r="D144" s="278"/>
      <c r="E144" s="278"/>
      <c r="F144" s="279">
        <f t="shared" si="4"/>
        <v>0</v>
      </c>
    </row>
    <row r="145" spans="1:6" ht="18.75" customHeight="1">
      <c r="A145" s="249">
        <v>4047</v>
      </c>
      <c r="B145" s="249" t="s">
        <v>624</v>
      </c>
      <c r="D145" s="278"/>
      <c r="E145" s="278"/>
      <c r="F145" s="279">
        <f t="shared" si="4"/>
        <v>0</v>
      </c>
    </row>
    <row r="146" spans="1:6" ht="18.75" customHeight="1">
      <c r="A146" s="249">
        <v>4055</v>
      </c>
      <c r="B146" s="249" t="s">
        <v>326</v>
      </c>
      <c r="D146" s="278"/>
      <c r="E146" s="278"/>
      <c r="F146" s="279">
        <f t="shared" si="4"/>
        <v>0</v>
      </c>
    </row>
    <row r="147" spans="1:6" ht="18.75" customHeight="1">
      <c r="A147" s="249">
        <v>4058</v>
      </c>
      <c r="B147" s="249" t="s">
        <v>623</v>
      </c>
      <c r="D147" s="278"/>
      <c r="E147" s="278"/>
      <c r="F147" s="279">
        <f t="shared" si="4"/>
        <v>0</v>
      </c>
    </row>
    <row r="148" spans="1:6" ht="18.75" customHeight="1">
      <c r="A148" s="249">
        <v>4059</v>
      </c>
      <c r="B148" s="249" t="s">
        <v>318</v>
      </c>
      <c r="D148" s="278"/>
      <c r="E148" s="278"/>
      <c r="F148" s="279">
        <f t="shared" si="4"/>
        <v>0</v>
      </c>
    </row>
    <row r="149" spans="1:6" ht="18.75" customHeight="1">
      <c r="A149" s="249">
        <v>4070</v>
      </c>
      <c r="B149" s="249" t="s">
        <v>539</v>
      </c>
      <c r="D149" s="278"/>
      <c r="E149" s="278"/>
      <c r="F149" s="279">
        <f t="shared" si="4"/>
        <v>0</v>
      </c>
    </row>
    <row r="150" spans="1:6" ht="18.75" customHeight="1">
      <c r="A150" s="249">
        <v>4075</v>
      </c>
      <c r="B150" s="249" t="s">
        <v>622</v>
      </c>
      <c r="D150" s="278"/>
      <c r="E150" s="278"/>
      <c r="F150" s="279">
        <f t="shared" si="4"/>
        <v>0</v>
      </c>
    </row>
    <row r="151" spans="1:6" ht="18.75" customHeight="1">
      <c r="A151" s="251" t="s">
        <v>162</v>
      </c>
      <c r="B151" s="251" t="s">
        <v>621</v>
      </c>
      <c r="D151" s="278"/>
      <c r="E151" s="278"/>
      <c r="F151" s="279">
        <f t="shared" si="4"/>
        <v>0</v>
      </c>
    </row>
    <row r="152" spans="1:6" ht="18.75" customHeight="1">
      <c r="A152" s="249">
        <v>4202</v>
      </c>
      <c r="B152" s="249" t="s">
        <v>620</v>
      </c>
      <c r="D152" s="278"/>
      <c r="E152" s="278"/>
      <c r="F152" s="279">
        <f t="shared" si="4"/>
        <v>0</v>
      </c>
    </row>
    <row r="153" spans="1:6" ht="18.75" customHeight="1">
      <c r="A153" s="249">
        <v>4210</v>
      </c>
      <c r="B153" s="249" t="s">
        <v>619</v>
      </c>
      <c r="D153" s="278"/>
      <c r="E153" s="278"/>
      <c r="F153" s="279">
        <f t="shared" si="4"/>
        <v>0</v>
      </c>
    </row>
    <row r="154" spans="1:6" ht="18.75" customHeight="1">
      <c r="A154" s="249">
        <v>4211</v>
      </c>
      <c r="B154" s="249" t="s">
        <v>618</v>
      </c>
      <c r="D154" s="278"/>
      <c r="E154" s="278"/>
      <c r="F154" s="279">
        <f t="shared" si="4"/>
        <v>0</v>
      </c>
    </row>
    <row r="155" spans="1:6" ht="18.75" customHeight="1">
      <c r="A155" s="249">
        <v>4215</v>
      </c>
      <c r="B155" s="249" t="s">
        <v>617</v>
      </c>
      <c r="D155" s="278"/>
      <c r="E155" s="278"/>
      <c r="F155" s="279">
        <f t="shared" si="4"/>
        <v>0</v>
      </c>
    </row>
    <row r="156" spans="1:6" ht="18.75" customHeight="1">
      <c r="A156" s="249">
        <v>4216</v>
      </c>
      <c r="B156" s="249" t="s">
        <v>616</v>
      </c>
      <c r="D156" s="278"/>
      <c r="E156" s="278"/>
      <c r="F156" s="279">
        <f t="shared" si="4"/>
        <v>0</v>
      </c>
    </row>
    <row r="157" spans="1:6" ht="18.75" customHeight="1">
      <c r="A157" s="249">
        <v>4217</v>
      </c>
      <c r="B157" s="249" t="s">
        <v>615</v>
      </c>
      <c r="D157" s="278"/>
      <c r="E157" s="278"/>
      <c r="F157" s="279">
        <f t="shared" si="4"/>
        <v>0</v>
      </c>
    </row>
    <row r="158" spans="1:6" ht="18.75" customHeight="1">
      <c r="A158" s="249">
        <v>4220</v>
      </c>
      <c r="B158" s="249" t="s">
        <v>614</v>
      </c>
      <c r="D158" s="278"/>
      <c r="E158" s="278"/>
      <c r="F158" s="279">
        <f t="shared" si="4"/>
        <v>0</v>
      </c>
    </row>
    <row r="159" spans="1:6" ht="18.75" customHeight="1">
      <c r="A159" s="249">
        <v>4221</v>
      </c>
      <c r="B159" s="249" t="s">
        <v>613</v>
      </c>
      <c r="D159" s="278"/>
      <c r="E159" s="278"/>
      <c r="F159" s="279">
        <f t="shared" si="4"/>
        <v>0</v>
      </c>
    </row>
    <row r="160" spans="1:6" ht="18.75" customHeight="1">
      <c r="A160" s="249">
        <v>4225</v>
      </c>
      <c r="B160" s="249" t="s">
        <v>612</v>
      </c>
      <c r="D160" s="278"/>
      <c r="E160" s="278"/>
      <c r="F160" s="279">
        <f t="shared" si="4"/>
        <v>0</v>
      </c>
    </row>
    <row r="161" spans="1:6" ht="18.75" customHeight="1">
      <c r="A161" s="249">
        <v>4235</v>
      </c>
      <c r="B161" s="249" t="s">
        <v>611</v>
      </c>
      <c r="D161" s="278"/>
      <c r="E161" s="278"/>
      <c r="F161" s="279">
        <f t="shared" si="4"/>
        <v>0</v>
      </c>
    </row>
    <row r="162" spans="1:6" ht="18.75" customHeight="1">
      <c r="A162" s="249">
        <v>4236</v>
      </c>
      <c r="B162" s="249" t="s">
        <v>610</v>
      </c>
      <c r="D162" s="278"/>
      <c r="E162" s="278"/>
      <c r="F162" s="279">
        <f t="shared" si="4"/>
        <v>0</v>
      </c>
    </row>
    <row r="163" spans="1:6" ht="18.75" customHeight="1">
      <c r="A163" s="249">
        <v>4250</v>
      </c>
      <c r="B163" s="249" t="s">
        <v>499</v>
      </c>
      <c r="D163" s="278"/>
      <c r="E163" s="278"/>
      <c r="F163" s="279">
        <f t="shared" si="4"/>
        <v>0</v>
      </c>
    </row>
    <row r="164" spans="1:6" ht="18.75" customHeight="1">
      <c r="A164" s="251" t="s">
        <v>158</v>
      </c>
      <c r="B164" s="251" t="s">
        <v>609</v>
      </c>
      <c r="D164" s="278"/>
      <c r="E164" s="278"/>
      <c r="F164" s="279">
        <f t="shared" si="4"/>
        <v>0</v>
      </c>
    </row>
    <row r="165" spans="1:6" ht="18.75" customHeight="1">
      <c r="A165" s="249">
        <v>4401</v>
      </c>
      <c r="B165" s="249" t="s">
        <v>268</v>
      </c>
      <c r="D165" s="278"/>
      <c r="E165" s="278"/>
      <c r="F165" s="279">
        <f t="shared" si="4"/>
        <v>0</v>
      </c>
    </row>
    <row r="166" spans="1:6" ht="18.75" customHeight="1">
      <c r="A166" s="249">
        <v>4402</v>
      </c>
      <c r="B166" s="249" t="s">
        <v>608</v>
      </c>
      <c r="D166" s="278"/>
      <c r="E166" s="278"/>
      <c r="F166" s="279">
        <f t="shared" si="4"/>
        <v>0</v>
      </c>
    </row>
    <row r="167" spans="1:6" ht="18.75" customHeight="1">
      <c r="A167" s="249">
        <v>4403</v>
      </c>
      <c r="B167" s="249" t="s">
        <v>495</v>
      </c>
      <c r="D167" s="278"/>
      <c r="E167" s="278"/>
      <c r="F167" s="279">
        <f t="shared" si="4"/>
        <v>0</v>
      </c>
    </row>
    <row r="168" spans="1:6" ht="18.75" customHeight="1">
      <c r="A168" s="249">
        <v>4404</v>
      </c>
      <c r="B168" s="249" t="s">
        <v>494</v>
      </c>
      <c r="D168" s="278"/>
      <c r="E168" s="278"/>
      <c r="F168" s="279">
        <f t="shared" si="4"/>
        <v>0</v>
      </c>
    </row>
    <row r="169" spans="1:6" ht="18.75" customHeight="1">
      <c r="A169" s="249">
        <v>4405</v>
      </c>
      <c r="B169" s="249" t="s">
        <v>261</v>
      </c>
      <c r="D169" s="278"/>
      <c r="E169" s="278"/>
      <c r="F169" s="279">
        <f t="shared" si="4"/>
        <v>0</v>
      </c>
    </row>
    <row r="170" spans="1:6" ht="18.75" customHeight="1">
      <c r="A170" s="249">
        <v>4406</v>
      </c>
      <c r="B170" s="249" t="s">
        <v>607</v>
      </c>
      <c r="D170" s="278"/>
      <c r="E170" s="278"/>
      <c r="F170" s="279">
        <f t="shared" si="4"/>
        <v>0</v>
      </c>
    </row>
    <row r="171" spans="1:6" ht="18.75" customHeight="1">
      <c r="A171" s="249">
        <v>4407</v>
      </c>
      <c r="B171" s="249" t="s">
        <v>256</v>
      </c>
      <c r="D171" s="278"/>
      <c r="E171" s="278"/>
      <c r="F171" s="279">
        <f t="shared" si="4"/>
        <v>0</v>
      </c>
    </row>
    <row r="172" spans="1:6" ht="18.75" customHeight="1">
      <c r="A172" s="249">
        <v>4408</v>
      </c>
      <c r="B172" s="249" t="s">
        <v>606</v>
      </c>
      <c r="D172" s="278"/>
      <c r="E172" s="278"/>
      <c r="F172" s="279">
        <f t="shared" si="4"/>
        <v>0</v>
      </c>
    </row>
    <row r="173" spans="1:6" ht="18.75" customHeight="1">
      <c r="A173" s="249">
        <v>4415</v>
      </c>
      <c r="B173" s="249" t="s">
        <v>490</v>
      </c>
      <c r="D173" s="278"/>
      <c r="E173" s="278"/>
      <c r="F173" s="279">
        <f t="shared" si="4"/>
        <v>0</v>
      </c>
    </row>
    <row r="174" spans="1:6" ht="18.75" customHeight="1">
      <c r="A174" s="249">
        <v>4416</v>
      </c>
      <c r="B174" s="249" t="s">
        <v>605</v>
      </c>
      <c r="D174" s="278"/>
      <c r="E174" s="278"/>
      <c r="F174" s="279">
        <f t="shared" si="4"/>
        <v>0</v>
      </c>
    </row>
    <row r="175" spans="1:6" ht="18.75" customHeight="1">
      <c r="A175" s="249">
        <v>4425</v>
      </c>
      <c r="B175" s="249" t="s">
        <v>250</v>
      </c>
      <c r="D175" s="278"/>
      <c r="E175" s="278"/>
      <c r="F175" s="279">
        <f aca="true" t="shared" si="5" ref="F175:F206">SUM(D175:E175)</f>
        <v>0</v>
      </c>
    </row>
    <row r="176" spans="1:6" ht="18.75" customHeight="1">
      <c r="A176" s="249">
        <v>4435</v>
      </c>
      <c r="B176" s="249" t="s">
        <v>248</v>
      </c>
      <c r="D176" s="278"/>
      <c r="E176" s="278"/>
      <c r="F176" s="279">
        <f t="shared" si="5"/>
        <v>0</v>
      </c>
    </row>
    <row r="177" spans="1:6" ht="18.75" customHeight="1">
      <c r="A177" s="249">
        <v>4515</v>
      </c>
      <c r="B177" s="249" t="s">
        <v>478</v>
      </c>
      <c r="D177" s="278"/>
      <c r="E177" s="278"/>
      <c r="F177" s="279">
        <f t="shared" si="5"/>
        <v>0</v>
      </c>
    </row>
    <row r="178" spans="1:6" ht="18.75" customHeight="1">
      <c r="A178" s="249">
        <v>4551</v>
      </c>
      <c r="B178" s="249" t="s">
        <v>604</v>
      </c>
      <c r="D178" s="278"/>
      <c r="E178" s="278"/>
      <c r="F178" s="279">
        <f t="shared" si="5"/>
        <v>0</v>
      </c>
    </row>
    <row r="179" spans="1:6" ht="18.75" customHeight="1">
      <c r="A179" s="249">
        <v>4552</v>
      </c>
      <c r="B179" s="249" t="s">
        <v>476</v>
      </c>
      <c r="D179" s="278"/>
      <c r="E179" s="278"/>
      <c r="F179" s="279">
        <f t="shared" si="5"/>
        <v>0</v>
      </c>
    </row>
    <row r="180" spans="1:6" ht="18.75" customHeight="1">
      <c r="A180" s="249">
        <v>4575</v>
      </c>
      <c r="B180" s="249" t="s">
        <v>238</v>
      </c>
      <c r="D180" s="278"/>
      <c r="E180" s="278"/>
      <c r="F180" s="279">
        <f t="shared" si="5"/>
        <v>0</v>
      </c>
    </row>
    <row r="181" spans="1:6" ht="18.75" customHeight="1">
      <c r="A181" s="249">
        <v>4700</v>
      </c>
      <c r="B181" s="249" t="s">
        <v>475</v>
      </c>
      <c r="D181" s="278"/>
      <c r="E181" s="278"/>
      <c r="F181" s="279">
        <f t="shared" si="5"/>
        <v>0</v>
      </c>
    </row>
    <row r="182" spans="1:6" ht="18.75" customHeight="1">
      <c r="A182" s="249">
        <v>4701</v>
      </c>
      <c r="B182" s="249" t="s">
        <v>474</v>
      </c>
      <c r="D182" s="278"/>
      <c r="E182" s="278"/>
      <c r="F182" s="279">
        <f t="shared" si="5"/>
        <v>0</v>
      </c>
    </row>
    <row r="183" spans="1:6" ht="18.75" customHeight="1">
      <c r="A183" s="249">
        <v>4702</v>
      </c>
      <c r="B183" s="249" t="s">
        <v>602</v>
      </c>
      <c r="D183" s="278"/>
      <c r="E183" s="278"/>
      <c r="F183" s="279">
        <f t="shared" si="5"/>
        <v>0</v>
      </c>
    </row>
    <row r="184" spans="1:6" ht="18.75" customHeight="1">
      <c r="A184" s="249">
        <v>4705</v>
      </c>
      <c r="B184" s="249" t="s">
        <v>226</v>
      </c>
      <c r="D184" s="278"/>
      <c r="E184" s="278"/>
      <c r="F184" s="279">
        <f t="shared" si="5"/>
        <v>0</v>
      </c>
    </row>
    <row r="185" spans="1:6" ht="18.75" customHeight="1">
      <c r="A185" s="249">
        <v>4711</v>
      </c>
      <c r="B185" s="249" t="s">
        <v>472</v>
      </c>
      <c r="D185" s="278"/>
      <c r="E185" s="278"/>
      <c r="F185" s="279">
        <f t="shared" si="5"/>
        <v>0</v>
      </c>
    </row>
    <row r="186" spans="1:6" ht="18.75" customHeight="1">
      <c r="A186" s="249">
        <v>4801</v>
      </c>
      <c r="B186" s="249" t="s">
        <v>601</v>
      </c>
      <c r="D186" s="278"/>
      <c r="E186" s="278"/>
      <c r="F186" s="279">
        <f t="shared" si="5"/>
        <v>0</v>
      </c>
    </row>
    <row r="187" spans="1:6" ht="18.75" customHeight="1">
      <c r="A187" s="249">
        <v>4810</v>
      </c>
      <c r="B187" s="249" t="s">
        <v>600</v>
      </c>
      <c r="D187" s="278"/>
      <c r="E187" s="278"/>
      <c r="F187" s="279">
        <f t="shared" si="5"/>
        <v>0</v>
      </c>
    </row>
    <row r="188" spans="1:6" ht="18.75" customHeight="1">
      <c r="A188" s="249">
        <v>4851</v>
      </c>
      <c r="B188" s="249" t="s">
        <v>468</v>
      </c>
      <c r="D188" s="278"/>
      <c r="E188" s="278"/>
      <c r="F188" s="279">
        <f t="shared" si="5"/>
        <v>0</v>
      </c>
    </row>
    <row r="189" spans="1:6" ht="18.75" customHeight="1">
      <c r="A189" s="249">
        <v>4852</v>
      </c>
      <c r="B189" s="249" t="s">
        <v>213</v>
      </c>
      <c r="D189" s="278"/>
      <c r="E189" s="278"/>
      <c r="F189" s="279">
        <f t="shared" si="5"/>
        <v>0</v>
      </c>
    </row>
    <row r="190" spans="1:6" ht="18.75" customHeight="1">
      <c r="A190" s="249">
        <v>4853</v>
      </c>
      <c r="B190" s="249" t="s">
        <v>599</v>
      </c>
      <c r="D190" s="278"/>
      <c r="E190" s="278"/>
      <c r="F190" s="279">
        <f t="shared" si="5"/>
        <v>0</v>
      </c>
    </row>
    <row r="191" spans="1:6" ht="18.75" customHeight="1">
      <c r="A191" s="249">
        <v>4854</v>
      </c>
      <c r="B191" s="249" t="s">
        <v>598</v>
      </c>
      <c r="D191" s="278"/>
      <c r="E191" s="278"/>
      <c r="F191" s="279">
        <f t="shared" si="5"/>
        <v>0</v>
      </c>
    </row>
    <row r="192" spans="1:6" ht="18.75" customHeight="1">
      <c r="A192" s="249">
        <v>4855</v>
      </c>
      <c r="B192" s="249" t="s">
        <v>597</v>
      </c>
      <c r="D192" s="278"/>
      <c r="E192" s="278"/>
      <c r="F192" s="279">
        <f t="shared" si="5"/>
        <v>0</v>
      </c>
    </row>
    <row r="193" spans="1:6" ht="18.75" customHeight="1">
      <c r="A193" s="249">
        <v>4856</v>
      </c>
      <c r="B193" s="249" t="s">
        <v>596</v>
      </c>
      <c r="D193" s="278"/>
      <c r="E193" s="278"/>
      <c r="F193" s="279">
        <f t="shared" si="5"/>
        <v>0</v>
      </c>
    </row>
    <row r="194" spans="1:6" ht="18.75" customHeight="1">
      <c r="A194" s="249">
        <v>4857</v>
      </c>
      <c r="B194" s="249" t="s">
        <v>595</v>
      </c>
      <c r="D194" s="278"/>
      <c r="E194" s="278"/>
      <c r="F194" s="279">
        <f t="shared" si="5"/>
        <v>0</v>
      </c>
    </row>
    <row r="195" spans="1:6" ht="18.75" customHeight="1">
      <c r="A195" s="249">
        <v>4858</v>
      </c>
      <c r="B195" s="249" t="s">
        <v>594</v>
      </c>
      <c r="D195" s="278"/>
      <c r="E195" s="278"/>
      <c r="F195" s="279">
        <f t="shared" si="5"/>
        <v>0</v>
      </c>
    </row>
    <row r="196" spans="1:6" ht="18.75" customHeight="1">
      <c r="A196" s="249">
        <v>4859</v>
      </c>
      <c r="B196" s="249" t="s">
        <v>593</v>
      </c>
      <c r="D196" s="278"/>
      <c r="E196" s="278"/>
      <c r="F196" s="279">
        <f t="shared" si="5"/>
        <v>0</v>
      </c>
    </row>
    <row r="197" spans="1:6" ht="18.75" customHeight="1">
      <c r="A197" s="249">
        <v>4860</v>
      </c>
      <c r="B197" s="249" t="s">
        <v>592</v>
      </c>
      <c r="D197" s="278"/>
      <c r="E197" s="278"/>
      <c r="F197" s="279">
        <f t="shared" si="5"/>
        <v>0</v>
      </c>
    </row>
    <row r="198" spans="1:6" ht="18.75" customHeight="1">
      <c r="A198" s="249">
        <v>4875</v>
      </c>
      <c r="B198" s="249" t="s">
        <v>208</v>
      </c>
      <c r="D198" s="278"/>
      <c r="E198" s="278"/>
      <c r="F198" s="279">
        <f t="shared" si="5"/>
        <v>0</v>
      </c>
    </row>
    <row r="199" spans="1:6" ht="18.75" customHeight="1">
      <c r="A199" s="249">
        <v>4885</v>
      </c>
      <c r="B199" s="249" t="s">
        <v>591</v>
      </c>
      <c r="D199" s="278"/>
      <c r="E199" s="278"/>
      <c r="F199" s="279">
        <f t="shared" si="5"/>
        <v>0</v>
      </c>
    </row>
    <row r="200" spans="1:6" ht="18.75" customHeight="1">
      <c r="A200" s="249">
        <v>5051</v>
      </c>
      <c r="B200" s="249" t="s">
        <v>464</v>
      </c>
      <c r="D200" s="278"/>
      <c r="E200" s="278"/>
      <c r="F200" s="279">
        <f t="shared" si="5"/>
        <v>0</v>
      </c>
    </row>
    <row r="201" spans="1:6" ht="18.75" customHeight="1">
      <c r="A201" s="249">
        <v>5052</v>
      </c>
      <c r="B201" s="249" t="s">
        <v>463</v>
      </c>
      <c r="D201" s="278"/>
      <c r="E201" s="278"/>
      <c r="F201" s="279">
        <f t="shared" si="5"/>
        <v>0</v>
      </c>
    </row>
    <row r="202" spans="1:6" ht="18.75" customHeight="1">
      <c r="A202" s="249">
        <v>5053</v>
      </c>
      <c r="B202" s="249" t="s">
        <v>462</v>
      </c>
      <c r="D202" s="278"/>
      <c r="E202" s="278"/>
      <c r="F202" s="279">
        <f t="shared" si="5"/>
        <v>0</v>
      </c>
    </row>
    <row r="203" spans="1:6" ht="18.75" customHeight="1">
      <c r="A203" s="249">
        <v>5054</v>
      </c>
      <c r="B203" s="249" t="s">
        <v>461</v>
      </c>
      <c r="D203" s="278"/>
      <c r="E203" s="278"/>
      <c r="F203" s="279">
        <f t="shared" si="5"/>
        <v>0</v>
      </c>
    </row>
    <row r="204" spans="1:6" ht="18.75" customHeight="1">
      <c r="A204" s="249">
        <v>5055</v>
      </c>
      <c r="B204" s="249" t="s">
        <v>460</v>
      </c>
      <c r="D204" s="278"/>
      <c r="E204" s="278"/>
      <c r="F204" s="279">
        <f t="shared" si="5"/>
        <v>0</v>
      </c>
    </row>
    <row r="205" spans="1:6" ht="18.75" customHeight="1">
      <c r="A205" s="249">
        <v>5056</v>
      </c>
      <c r="B205" s="249" t="s">
        <v>201</v>
      </c>
      <c r="D205" s="278"/>
      <c r="E205" s="278"/>
      <c r="F205" s="279">
        <f t="shared" si="5"/>
        <v>0</v>
      </c>
    </row>
    <row r="206" spans="1:6" ht="18.75" customHeight="1">
      <c r="A206" s="249">
        <v>5075</v>
      </c>
      <c r="B206" s="249" t="s">
        <v>459</v>
      </c>
      <c r="D206" s="278"/>
      <c r="E206" s="278"/>
      <c r="F206" s="279">
        <f t="shared" si="5"/>
        <v>0</v>
      </c>
    </row>
    <row r="207" spans="1:6" ht="18.75" customHeight="1">
      <c r="A207" s="249">
        <v>5425</v>
      </c>
      <c r="B207" s="249" t="s">
        <v>590</v>
      </c>
      <c r="D207" s="278"/>
      <c r="E207" s="278"/>
      <c r="F207" s="279">
        <f>SUM(D207:E207)</f>
        <v>0</v>
      </c>
    </row>
    <row r="208" spans="1:6" ht="18.75" customHeight="1">
      <c r="A208" s="249">
        <v>5452</v>
      </c>
      <c r="B208" s="249" t="s">
        <v>198</v>
      </c>
      <c r="D208" s="278"/>
      <c r="E208" s="278"/>
      <c r="F208" s="279">
        <f>SUM(D208:E208)</f>
        <v>0</v>
      </c>
    </row>
    <row r="209" spans="1:6" ht="18.75" customHeight="1">
      <c r="A209" s="249">
        <v>5453</v>
      </c>
      <c r="B209" s="249" t="s">
        <v>589</v>
      </c>
      <c r="D209" s="278"/>
      <c r="E209" s="278"/>
      <c r="F209" s="279">
        <f>SUM(D209:E209)</f>
        <v>0</v>
      </c>
    </row>
    <row r="210" spans="1:6" ht="18.75" customHeight="1">
      <c r="A210" s="249">
        <v>5455</v>
      </c>
      <c r="B210" s="249" t="s">
        <v>588</v>
      </c>
      <c r="D210" s="278"/>
      <c r="E210" s="278"/>
      <c r="F210" s="279">
        <f>SUM(D210:E210)</f>
        <v>0</v>
      </c>
    </row>
    <row r="211" spans="1:6" ht="18.75" customHeight="1">
      <c r="A211" s="249">
        <v>5465</v>
      </c>
      <c r="B211" s="249" t="s">
        <v>452</v>
      </c>
      <c r="D211" s="278"/>
      <c r="E211" s="278"/>
      <c r="F211" s="279">
        <f>SUM(D211:E211)</f>
        <v>0</v>
      </c>
    </row>
    <row r="212" spans="1:6" ht="12.75">
      <c r="A212" s="249">
        <v>5466</v>
      </c>
      <c r="B212" s="249" t="s">
        <v>587</v>
      </c>
      <c r="D212" s="278"/>
      <c r="E212" s="278"/>
      <c r="F212" s="278"/>
    </row>
    <row r="213" spans="1:6" ht="18.75" customHeight="1">
      <c r="A213" s="249">
        <v>5475</v>
      </c>
      <c r="B213" s="249" t="s">
        <v>586</v>
      </c>
      <c r="D213" s="278"/>
      <c r="E213" s="278"/>
      <c r="F213" s="278"/>
    </row>
    <row r="214" spans="1:6" ht="12.75">
      <c r="A214" s="251" t="s">
        <v>687</v>
      </c>
      <c r="B214" s="251"/>
      <c r="D214" s="278"/>
      <c r="E214" s="278"/>
      <c r="F214" s="278"/>
    </row>
    <row r="215" spans="1:6" ht="12.75">
      <c r="A215" s="251" t="s">
        <v>686</v>
      </c>
      <c r="B215" s="251"/>
      <c r="C215" s="248">
        <f>SUM(C142,C214)</f>
        <v>27132</v>
      </c>
      <c r="D215" s="248">
        <f>SUM(D142,D214)</f>
        <v>562.2100000000002</v>
      </c>
      <c r="E215" s="248">
        <f>SUM(E142,E214)</f>
        <v>647.0699999999998</v>
      </c>
      <c r="F215" s="279">
        <f>SUM(D215:E215)</f>
        <v>1209.28</v>
      </c>
    </row>
    <row r="216" spans="4:6" ht="12.75">
      <c r="D216" s="278"/>
      <c r="E216" s="278"/>
      <c r="F216" s="278"/>
    </row>
    <row r="217" spans="4:6" ht="12.75">
      <c r="D217" s="278"/>
      <c r="E217" s="278"/>
      <c r="F217" s="278"/>
    </row>
    <row r="218" spans="4:6" ht="12.75">
      <c r="D218" s="278"/>
      <c r="E218" s="278"/>
      <c r="F218" s="278"/>
    </row>
    <row r="219" spans="4:6" ht="12.75">
      <c r="D219" s="278"/>
      <c r="E219" s="278"/>
      <c r="F219" s="278"/>
    </row>
    <row r="220" spans="4:6" ht="12.75">
      <c r="D220" s="278"/>
      <c r="E220" s="278"/>
      <c r="F220" s="278"/>
    </row>
    <row r="221" spans="4:6" ht="12.75">
      <c r="D221" s="278"/>
      <c r="E221" s="278"/>
      <c r="F221" s="278"/>
    </row>
    <row r="222" spans="4:6" ht="12.75">
      <c r="D222" s="278"/>
      <c r="E222" s="278"/>
      <c r="F222" s="278"/>
    </row>
    <row r="223" spans="4:6" ht="12.75">
      <c r="D223" s="278"/>
      <c r="E223" s="278"/>
      <c r="F223" s="278"/>
    </row>
    <row r="224" spans="4:6" ht="12.75">
      <c r="D224" s="278"/>
      <c r="E224" s="278"/>
      <c r="F224" s="278"/>
    </row>
    <row r="225" spans="4:6" s="248" customFormat="1" ht="12.75">
      <c r="D225" s="278"/>
      <c r="E225" s="278"/>
      <c r="F225" s="278"/>
    </row>
    <row r="226" spans="4:6" s="248" customFormat="1" ht="12.75">
      <c r="D226" s="278"/>
      <c r="E226" s="278"/>
      <c r="F226" s="278"/>
    </row>
    <row r="227" spans="4:6" s="248" customFormat="1" ht="12.75">
      <c r="D227" s="278"/>
      <c r="E227" s="278"/>
      <c r="F227" s="278"/>
    </row>
    <row r="228" spans="4:6" s="248" customFormat="1" ht="12.75">
      <c r="D228" s="278"/>
      <c r="E228" s="278"/>
      <c r="F228" s="278"/>
    </row>
    <row r="229" spans="4:6" s="248" customFormat="1" ht="12.75">
      <c r="D229" s="278"/>
      <c r="E229" s="278"/>
      <c r="F229" s="278"/>
    </row>
    <row r="230" spans="4:6" s="248" customFormat="1" ht="12.75">
      <c r="D230" s="278"/>
      <c r="E230" s="278"/>
      <c r="F230" s="278"/>
    </row>
    <row r="231" spans="4:6" s="248" customFormat="1" ht="12.75">
      <c r="D231" s="278"/>
      <c r="E231" s="278"/>
      <c r="F231" s="278"/>
    </row>
    <row r="232" spans="4:6" s="248" customFormat="1" ht="12.75">
      <c r="D232" s="278"/>
      <c r="E232" s="278"/>
      <c r="F232" s="278"/>
    </row>
    <row r="233" spans="4:6" s="248" customFormat="1" ht="12.75">
      <c r="D233" s="278"/>
      <c r="E233" s="278"/>
      <c r="F233" s="278"/>
    </row>
    <row r="234" spans="4:6" s="248" customFormat="1" ht="12.75">
      <c r="D234" s="278"/>
      <c r="E234" s="278"/>
      <c r="F234" s="278"/>
    </row>
    <row r="235" spans="4:6" s="248" customFormat="1" ht="12.75">
      <c r="D235" s="278"/>
      <c r="E235" s="278"/>
      <c r="F235" s="278"/>
    </row>
    <row r="236" spans="4:6" s="248" customFormat="1" ht="12.75">
      <c r="D236" s="278"/>
      <c r="E236" s="278"/>
      <c r="F236" s="278"/>
    </row>
    <row r="237" spans="4:6" s="248" customFormat="1" ht="12.75">
      <c r="D237" s="278"/>
      <c r="E237" s="278"/>
      <c r="F237" s="278"/>
    </row>
    <row r="238" spans="4:6" s="248" customFormat="1" ht="12.75">
      <c r="D238" s="278"/>
      <c r="E238" s="278"/>
      <c r="F238" s="278"/>
    </row>
    <row r="239" spans="4:6" s="248" customFormat="1" ht="12.75">
      <c r="D239" s="278"/>
      <c r="E239" s="278"/>
      <c r="F239" s="278"/>
    </row>
    <row r="240" spans="4:6" s="248" customFormat="1" ht="12.75">
      <c r="D240" s="278"/>
      <c r="E240" s="278"/>
      <c r="F240" s="278"/>
    </row>
    <row r="241" spans="4:6" s="248" customFormat="1" ht="12.75">
      <c r="D241" s="278"/>
      <c r="E241" s="278"/>
      <c r="F241" s="278"/>
    </row>
    <row r="242" spans="4:6" s="248" customFormat="1" ht="12.75">
      <c r="D242" s="278"/>
      <c r="E242" s="278"/>
      <c r="F242" s="278"/>
    </row>
    <row r="243" spans="4:6" s="248" customFormat="1" ht="12.75">
      <c r="D243" s="278"/>
      <c r="E243" s="278"/>
      <c r="F243" s="278"/>
    </row>
    <row r="244" spans="4:6" s="248" customFormat="1" ht="12.75">
      <c r="D244" s="278"/>
      <c r="E244" s="278"/>
      <c r="F244" s="278"/>
    </row>
    <row r="245" spans="4:6" s="248" customFormat="1" ht="12.75">
      <c r="D245" s="278"/>
      <c r="E245" s="278"/>
      <c r="F245" s="278"/>
    </row>
    <row r="246" spans="4:6" s="248" customFormat="1" ht="12.75">
      <c r="D246" s="278"/>
      <c r="E246" s="278"/>
      <c r="F246" s="278"/>
    </row>
    <row r="247" spans="4:6" s="248" customFormat="1" ht="12.75">
      <c r="D247" s="278"/>
      <c r="E247" s="278"/>
      <c r="F247" s="278"/>
    </row>
    <row r="248" spans="4:6" s="248" customFormat="1" ht="12.75">
      <c r="D248" s="278"/>
      <c r="E248" s="278"/>
      <c r="F248" s="278"/>
    </row>
    <row r="249" spans="4:6" s="248" customFormat="1" ht="12.75">
      <c r="D249" s="278"/>
      <c r="E249" s="278"/>
      <c r="F249" s="278"/>
    </row>
    <row r="250" spans="4:6" s="248" customFormat="1" ht="12.75">
      <c r="D250" s="278"/>
      <c r="E250" s="278"/>
      <c r="F250" s="278"/>
    </row>
    <row r="251" spans="4:6" s="248" customFormat="1" ht="12.75">
      <c r="D251" s="278"/>
      <c r="E251" s="278"/>
      <c r="F251" s="278"/>
    </row>
    <row r="252" spans="4:6" s="248" customFormat="1" ht="12.75">
      <c r="D252" s="278"/>
      <c r="E252" s="278"/>
      <c r="F252" s="278"/>
    </row>
    <row r="253" spans="4:6" s="248" customFormat="1" ht="12.75">
      <c r="D253" s="278"/>
      <c r="E253" s="278"/>
      <c r="F253" s="278"/>
    </row>
    <row r="254" spans="4:6" s="248" customFormat="1" ht="12.75">
      <c r="D254" s="278"/>
      <c r="E254" s="278"/>
      <c r="F254" s="278"/>
    </row>
    <row r="255" spans="4:6" s="248" customFormat="1" ht="12.75">
      <c r="D255" s="278"/>
      <c r="E255" s="278"/>
      <c r="F255" s="278"/>
    </row>
    <row r="256" spans="4:6" s="248" customFormat="1" ht="12.75">
      <c r="D256" s="278"/>
      <c r="E256" s="278"/>
      <c r="F256" s="278"/>
    </row>
    <row r="257" spans="4:6" s="248" customFormat="1" ht="12.75">
      <c r="D257" s="278"/>
      <c r="E257" s="278"/>
      <c r="F257" s="278"/>
    </row>
    <row r="258" spans="4:6" s="248" customFormat="1" ht="12.75">
      <c r="D258" s="278"/>
      <c r="E258" s="278"/>
      <c r="F258" s="278"/>
    </row>
    <row r="259" spans="4:6" s="248" customFormat="1" ht="12.75">
      <c r="D259" s="278"/>
      <c r="E259" s="278"/>
      <c r="F259" s="278"/>
    </row>
    <row r="260" spans="4:6" s="248" customFormat="1" ht="12.75">
      <c r="D260" s="278"/>
      <c r="E260" s="278"/>
      <c r="F260" s="278"/>
    </row>
    <row r="261" spans="4:6" s="248" customFormat="1" ht="12.75">
      <c r="D261" s="278"/>
      <c r="E261" s="278"/>
      <c r="F261" s="278"/>
    </row>
    <row r="262" spans="4:6" s="248" customFormat="1" ht="12.75">
      <c r="D262" s="278"/>
      <c r="E262" s="278"/>
      <c r="F262" s="278"/>
    </row>
    <row r="263" spans="4:6" s="248" customFormat="1" ht="12.75">
      <c r="D263" s="278"/>
      <c r="E263" s="278"/>
      <c r="F263" s="278"/>
    </row>
    <row r="264" spans="4:6" s="248" customFormat="1" ht="12.75">
      <c r="D264" s="278"/>
      <c r="E264" s="278"/>
      <c r="F264" s="278"/>
    </row>
    <row r="265" spans="4:6" s="248" customFormat="1" ht="12.75">
      <c r="D265" s="278"/>
      <c r="E265" s="278"/>
      <c r="F265" s="278"/>
    </row>
    <row r="266" spans="4:6" s="248" customFormat="1" ht="12.75">
      <c r="D266" s="278"/>
      <c r="E266" s="278"/>
      <c r="F266" s="278"/>
    </row>
    <row r="267" spans="4:6" s="248" customFormat="1" ht="12.75">
      <c r="D267" s="278"/>
      <c r="E267" s="278"/>
      <c r="F267" s="278"/>
    </row>
    <row r="268" spans="4:6" s="248" customFormat="1" ht="12.75">
      <c r="D268" s="278"/>
      <c r="E268" s="278"/>
      <c r="F268" s="278"/>
    </row>
    <row r="269" spans="4:6" s="248" customFormat="1" ht="12.75">
      <c r="D269" s="278"/>
      <c r="E269" s="278"/>
      <c r="F269" s="278"/>
    </row>
    <row r="270" spans="4:6" s="248" customFormat="1" ht="12.75">
      <c r="D270" s="278"/>
      <c r="E270" s="278"/>
      <c r="F270" s="278"/>
    </row>
    <row r="271" spans="4:6" s="248" customFormat="1" ht="12.75">
      <c r="D271" s="278"/>
      <c r="E271" s="278"/>
      <c r="F271" s="278"/>
    </row>
    <row r="272" spans="4:6" s="248" customFormat="1" ht="12.75">
      <c r="D272" s="278"/>
      <c r="E272" s="278"/>
      <c r="F272" s="278"/>
    </row>
    <row r="273" spans="4:6" s="248" customFormat="1" ht="12.75">
      <c r="D273" s="278"/>
      <c r="E273" s="278"/>
      <c r="F273" s="278"/>
    </row>
    <row r="274" spans="4:6" s="248" customFormat="1" ht="12.75">
      <c r="D274" s="278"/>
      <c r="E274" s="278"/>
      <c r="F274" s="278"/>
    </row>
    <row r="275" spans="4:6" s="248" customFormat="1" ht="12.75">
      <c r="D275" s="278"/>
      <c r="E275" s="278"/>
      <c r="F275" s="278"/>
    </row>
    <row r="276" spans="4:6" s="248" customFormat="1" ht="12.75">
      <c r="D276" s="278"/>
      <c r="E276" s="278"/>
      <c r="F276" s="278"/>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74" useFirstPageNumber="1" orientation="landscape"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216"/>
  <sheetViews>
    <sheetView zoomScalePageLayoutView="0" workbookViewId="0" topLeftCell="A1">
      <pane ySplit="7" topLeftCell="A8" activePane="bottomLeft" state="frozen"/>
      <selection pane="topLeft" activeCell="C243" sqref="C243"/>
      <selection pane="bottomLeft" activeCell="D8" sqref="D8"/>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1666</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236</v>
      </c>
      <c r="D9" s="255">
        <v>3.77</v>
      </c>
      <c r="E9" s="255">
        <v>5.2</v>
      </c>
      <c r="F9" s="267">
        <f aca="true" t="shared" si="0" ref="F9:F40">SUM(D9:E9)</f>
        <v>8.97</v>
      </c>
    </row>
    <row r="10" spans="1:6" ht="22.5" customHeight="1">
      <c r="A10" s="249">
        <v>2012</v>
      </c>
      <c r="B10" s="249" t="s">
        <v>580</v>
      </c>
      <c r="C10" s="267">
        <v>87</v>
      </c>
      <c r="D10" s="255">
        <v>1.48</v>
      </c>
      <c r="E10" s="255">
        <f>2.03+0.13</f>
        <v>2.1599999999999997</v>
      </c>
      <c r="F10" s="267">
        <f t="shared" si="0"/>
        <v>3.6399999999999997</v>
      </c>
    </row>
    <row r="11" spans="1:6" ht="22.5" customHeight="1">
      <c r="A11" s="249">
        <v>2013</v>
      </c>
      <c r="B11" s="249" t="s">
        <v>579</v>
      </c>
      <c r="C11" s="267">
        <v>190</v>
      </c>
      <c r="D11" s="255">
        <v>2.37</v>
      </c>
      <c r="E11" s="255">
        <v>3.41</v>
      </c>
      <c r="F11" s="267">
        <f t="shared" si="0"/>
        <v>5.78</v>
      </c>
    </row>
    <row r="12" spans="1:6" ht="22.5" customHeight="1">
      <c r="A12" s="249">
        <v>2014</v>
      </c>
      <c r="B12" s="249" t="s">
        <v>315</v>
      </c>
      <c r="C12" s="267">
        <v>209</v>
      </c>
      <c r="D12" s="255">
        <v>3.51</v>
      </c>
      <c r="E12" s="255">
        <v>4.87</v>
      </c>
      <c r="F12" s="267">
        <f t="shared" si="0"/>
        <v>8.379999999999999</v>
      </c>
    </row>
    <row r="13" spans="1:6" ht="22.5" customHeight="1">
      <c r="A13" s="249">
        <v>2015</v>
      </c>
      <c r="B13" s="249" t="s">
        <v>314</v>
      </c>
      <c r="C13" s="267">
        <v>49</v>
      </c>
      <c r="D13" s="255">
        <v>0.89</v>
      </c>
      <c r="E13" s="255">
        <v>1.28</v>
      </c>
      <c r="F13" s="267">
        <f t="shared" si="0"/>
        <v>2.17</v>
      </c>
    </row>
    <row r="14" spans="1:6" ht="22.5" customHeight="1">
      <c r="A14" s="249" t="s">
        <v>578</v>
      </c>
      <c r="B14" s="249" t="s">
        <v>577</v>
      </c>
      <c r="C14" s="267"/>
      <c r="D14" s="255"/>
      <c r="E14" s="255"/>
      <c r="F14" s="267">
        <f t="shared" si="0"/>
        <v>0</v>
      </c>
    </row>
    <row r="15" spans="1:6" ht="22.5" customHeight="1">
      <c r="A15" s="249">
        <v>2020</v>
      </c>
      <c r="B15" s="260" t="s">
        <v>576</v>
      </c>
      <c r="C15" s="267">
        <v>24</v>
      </c>
      <c r="D15" s="255">
        <v>0.45</v>
      </c>
      <c r="E15" s="255">
        <v>0.62</v>
      </c>
      <c r="F15" s="267">
        <f t="shared" si="0"/>
        <v>1.07</v>
      </c>
    </row>
    <row r="16" spans="1:6" ht="22.5" customHeight="1">
      <c r="A16" s="249">
        <v>2029</v>
      </c>
      <c r="B16" s="249" t="s">
        <v>575</v>
      </c>
      <c r="C16" s="267">
        <v>254</v>
      </c>
      <c r="D16" s="255">
        <v>4.6</v>
      </c>
      <c r="E16" s="255">
        <v>6.6</v>
      </c>
      <c r="F16" s="267">
        <f t="shared" si="0"/>
        <v>11.2</v>
      </c>
    </row>
    <row r="17" spans="1:6" ht="22.5" customHeight="1">
      <c r="A17" s="249">
        <v>2030</v>
      </c>
      <c r="B17" s="249" t="s">
        <v>574</v>
      </c>
      <c r="C17" s="267"/>
      <c r="D17" s="255"/>
      <c r="E17" s="255"/>
      <c r="F17" s="267">
        <f t="shared" si="0"/>
        <v>0</v>
      </c>
    </row>
    <row r="18" spans="1:6" ht="22.5" customHeight="1">
      <c r="A18" s="249">
        <v>2035</v>
      </c>
      <c r="B18" s="260" t="s">
        <v>573</v>
      </c>
      <c r="C18" s="267"/>
      <c r="D18" s="255"/>
      <c r="E18" s="255"/>
      <c r="F18" s="267">
        <f t="shared" si="0"/>
        <v>0</v>
      </c>
    </row>
    <row r="19" spans="1:6" ht="22.5" customHeight="1">
      <c r="A19" s="249">
        <v>2039</v>
      </c>
      <c r="B19" s="249" t="s">
        <v>572</v>
      </c>
      <c r="C19" s="267">
        <v>108</v>
      </c>
      <c r="D19" s="255">
        <v>1.83</v>
      </c>
      <c r="E19" s="255">
        <v>2.57</v>
      </c>
      <c r="F19" s="267">
        <f t="shared" si="0"/>
        <v>4.4</v>
      </c>
    </row>
    <row r="20" spans="1:6" ht="21.75" customHeight="1">
      <c r="A20" s="249">
        <v>2040</v>
      </c>
      <c r="B20" s="249" t="s">
        <v>571</v>
      </c>
      <c r="C20" s="267">
        <v>85</v>
      </c>
      <c r="D20" s="255">
        <v>1.58</v>
      </c>
      <c r="E20" s="255">
        <v>2.18</v>
      </c>
      <c r="F20" s="267">
        <f t="shared" si="0"/>
        <v>3.7600000000000002</v>
      </c>
    </row>
    <row r="21" spans="1:6" ht="21.75" customHeight="1">
      <c r="A21" s="249">
        <v>2041</v>
      </c>
      <c r="B21" s="249" t="s">
        <v>570</v>
      </c>
      <c r="C21" s="267">
        <v>46</v>
      </c>
      <c r="D21" s="255">
        <v>0.91</v>
      </c>
      <c r="E21" s="255">
        <v>1.21</v>
      </c>
      <c r="F21" s="267">
        <f t="shared" si="0"/>
        <v>2.12</v>
      </c>
    </row>
    <row r="22" spans="1:6" ht="25.5">
      <c r="A22" s="249">
        <v>2043</v>
      </c>
      <c r="B22" s="261" t="s">
        <v>569</v>
      </c>
      <c r="C22" s="267"/>
      <c r="D22" s="255"/>
      <c r="E22" s="255"/>
      <c r="F22" s="267">
        <f t="shared" si="0"/>
        <v>0</v>
      </c>
    </row>
    <row r="23" spans="1:6" ht="24" customHeight="1">
      <c r="A23" s="249">
        <v>2045</v>
      </c>
      <c r="B23" s="260" t="s">
        <v>568</v>
      </c>
      <c r="C23" s="267">
        <v>24</v>
      </c>
      <c r="D23" s="255">
        <v>0.56</v>
      </c>
      <c r="E23" s="255">
        <v>0.78</v>
      </c>
      <c r="F23" s="267">
        <f t="shared" si="0"/>
        <v>1.34</v>
      </c>
    </row>
    <row r="24" spans="1:6" ht="21.75" customHeight="1">
      <c r="A24" s="249">
        <v>2047</v>
      </c>
      <c r="B24" s="249" t="s">
        <v>567</v>
      </c>
      <c r="C24" s="267"/>
      <c r="D24" s="255"/>
      <c r="E24" s="255"/>
      <c r="F24" s="267">
        <f t="shared" si="0"/>
        <v>0</v>
      </c>
    </row>
    <row r="25" spans="1:6" ht="21.75" customHeight="1">
      <c r="A25" s="258" t="s">
        <v>335</v>
      </c>
      <c r="B25" s="249" t="s">
        <v>556</v>
      </c>
      <c r="C25" s="267"/>
      <c r="D25" s="255"/>
      <c r="E25" s="255"/>
      <c r="F25" s="267">
        <f t="shared" si="0"/>
        <v>0</v>
      </c>
    </row>
    <row r="26" spans="1:6" ht="21.75" customHeight="1">
      <c r="A26" s="249">
        <v>2051</v>
      </c>
      <c r="B26" s="249" t="s">
        <v>328</v>
      </c>
      <c r="C26" s="257">
        <v>32</v>
      </c>
      <c r="D26" s="256">
        <v>0.86</v>
      </c>
      <c r="E26" s="256">
        <v>1.22</v>
      </c>
      <c r="F26" s="267">
        <f t="shared" si="0"/>
        <v>2.08</v>
      </c>
    </row>
    <row r="27" spans="1:6" ht="21.75" customHeight="1">
      <c r="A27" s="249">
        <v>2052</v>
      </c>
      <c r="B27" s="249" t="s">
        <v>555</v>
      </c>
      <c r="C27" s="257">
        <v>484</v>
      </c>
      <c r="D27" s="256">
        <v>8.24</v>
      </c>
      <c r="E27" s="256">
        <v>14.309999999999999</v>
      </c>
      <c r="F27" s="267">
        <f t="shared" si="0"/>
        <v>22.549999999999997</v>
      </c>
    </row>
    <row r="28" spans="1:6" ht="21.75" customHeight="1">
      <c r="A28" s="249">
        <v>2053</v>
      </c>
      <c r="B28" s="249" t="s">
        <v>554</v>
      </c>
      <c r="C28" s="257">
        <v>280</v>
      </c>
      <c r="D28" s="256">
        <v>5.5</v>
      </c>
      <c r="E28" s="256">
        <v>7.9</v>
      </c>
      <c r="F28" s="267">
        <f t="shared" si="0"/>
        <v>13.4</v>
      </c>
    </row>
    <row r="29" spans="1:6" ht="21.75" customHeight="1">
      <c r="A29" s="249">
        <v>2054</v>
      </c>
      <c r="B29" s="249" t="s">
        <v>553</v>
      </c>
      <c r="C29" s="257">
        <v>223</v>
      </c>
      <c r="D29" s="256">
        <v>4.07</v>
      </c>
      <c r="E29" s="256">
        <v>7.050000000000001</v>
      </c>
      <c r="F29" s="267">
        <f t="shared" si="0"/>
        <v>11.120000000000001</v>
      </c>
    </row>
    <row r="30" spans="1:6" ht="21.75" customHeight="1">
      <c r="A30" s="249">
        <v>2055</v>
      </c>
      <c r="B30" s="249" t="s">
        <v>552</v>
      </c>
      <c r="C30" s="257">
        <v>5553</v>
      </c>
      <c r="D30" s="256">
        <v>124.65</v>
      </c>
      <c r="E30" s="256">
        <v>122.39</v>
      </c>
      <c r="F30" s="267">
        <f t="shared" si="0"/>
        <v>247.04000000000002</v>
      </c>
    </row>
    <row r="31" spans="2:6" ht="21.75" customHeight="1">
      <c r="B31" s="258">
        <v>115</v>
      </c>
      <c r="C31" s="257"/>
      <c r="D31" s="256"/>
      <c r="E31" s="256"/>
      <c r="F31" s="267">
        <f t="shared" si="0"/>
        <v>0</v>
      </c>
    </row>
    <row r="32" spans="1:6" ht="21.75" customHeight="1">
      <c r="A32" s="248"/>
      <c r="B32" s="248"/>
      <c r="C32" s="257"/>
      <c r="D32" s="256"/>
      <c r="E32" s="256"/>
      <c r="F32" s="267">
        <f t="shared" si="0"/>
        <v>0</v>
      </c>
    </row>
    <row r="33" spans="2:6" ht="12.75">
      <c r="B33" s="266"/>
      <c r="C33" s="257"/>
      <c r="D33" s="256"/>
      <c r="E33" s="256"/>
      <c r="F33" s="267">
        <f t="shared" si="0"/>
        <v>0</v>
      </c>
    </row>
    <row r="34" spans="1:6" ht="21.75" customHeight="1">
      <c r="A34" s="249">
        <v>2056</v>
      </c>
      <c r="B34" s="258" t="s">
        <v>550</v>
      </c>
      <c r="C34" s="257"/>
      <c r="D34" s="256"/>
      <c r="E34" s="256"/>
      <c r="F34" s="267">
        <f t="shared" si="0"/>
        <v>0</v>
      </c>
    </row>
    <row r="35" spans="2:6" ht="21.75" customHeight="1">
      <c r="B35" s="258">
        <v>102</v>
      </c>
      <c r="C35" s="257">
        <v>93</v>
      </c>
      <c r="D35" s="256">
        <v>1.42</v>
      </c>
      <c r="E35" s="256">
        <v>2.57</v>
      </c>
      <c r="F35" s="267">
        <f t="shared" si="0"/>
        <v>3.9899999999999998</v>
      </c>
    </row>
    <row r="36" spans="2:6" ht="12.75">
      <c r="B36" s="266"/>
      <c r="C36" s="257"/>
      <c r="D36" s="256"/>
      <c r="E36" s="256"/>
      <c r="F36" s="267">
        <f t="shared" si="0"/>
        <v>0</v>
      </c>
    </row>
    <row r="37" spans="1:6" ht="21.75" customHeight="1">
      <c r="A37" s="249">
        <v>2057</v>
      </c>
      <c r="B37" s="249" t="s">
        <v>547</v>
      </c>
      <c r="C37" s="257"/>
      <c r="D37" s="256"/>
      <c r="E37" s="256"/>
      <c r="F37" s="267">
        <f t="shared" si="0"/>
        <v>0</v>
      </c>
    </row>
    <row r="38" spans="1:6" ht="21.75" customHeight="1">
      <c r="A38" s="249">
        <v>2058</v>
      </c>
      <c r="B38" s="249" t="s">
        <v>546</v>
      </c>
      <c r="C38" s="257">
        <v>148</v>
      </c>
      <c r="D38" s="256">
        <v>2.33</v>
      </c>
      <c r="E38" s="256">
        <v>3.18</v>
      </c>
      <c r="F38" s="267">
        <f t="shared" si="0"/>
        <v>5.51</v>
      </c>
    </row>
    <row r="39" spans="1:6" ht="21.75" customHeight="1">
      <c r="A39" s="249">
        <v>2059</v>
      </c>
      <c r="B39" s="249" t="s">
        <v>692</v>
      </c>
      <c r="C39" s="257">
        <v>306</v>
      </c>
      <c r="D39" s="256">
        <v>6.01</v>
      </c>
      <c r="E39" s="256">
        <v>7.03</v>
      </c>
      <c r="F39" s="267">
        <f t="shared" si="0"/>
        <v>13.04</v>
      </c>
    </row>
    <row r="40" spans="1:6" ht="21.75" customHeight="1">
      <c r="A40" s="249">
        <v>2062</v>
      </c>
      <c r="B40" s="249" t="s">
        <v>540</v>
      </c>
      <c r="C40" s="257">
        <v>123</v>
      </c>
      <c r="D40" s="256">
        <v>2.59</v>
      </c>
      <c r="E40" s="256">
        <v>2.71</v>
      </c>
      <c r="F40" s="267">
        <f t="shared" si="0"/>
        <v>5.3</v>
      </c>
    </row>
    <row r="41" spans="1:6" ht="21.75" customHeight="1">
      <c r="A41" s="249">
        <v>2070</v>
      </c>
      <c r="B41" s="249" t="s">
        <v>539</v>
      </c>
      <c r="C41" s="257">
        <v>201</v>
      </c>
      <c r="D41" s="256">
        <v>4.46</v>
      </c>
      <c r="E41" s="256">
        <v>5.25</v>
      </c>
      <c r="F41" s="267">
        <f aca="true" t="shared" si="1" ref="F41:F72">SUM(D41:E41)</f>
        <v>9.71</v>
      </c>
    </row>
    <row r="42" spans="1:6" ht="21.75" customHeight="1">
      <c r="A42" s="249">
        <v>2075</v>
      </c>
      <c r="B42" s="249" t="s">
        <v>530</v>
      </c>
      <c r="C42" s="257">
        <v>20</v>
      </c>
      <c r="D42" s="256">
        <v>0.45</v>
      </c>
      <c r="E42" s="256">
        <v>0.6</v>
      </c>
      <c r="F42" s="267">
        <f t="shared" si="1"/>
        <v>1.05</v>
      </c>
    </row>
    <row r="43" spans="3:6" ht="12.75">
      <c r="C43" s="257"/>
      <c r="D43" s="256"/>
      <c r="E43" s="256"/>
      <c r="F43" s="267">
        <f t="shared" si="1"/>
        <v>0</v>
      </c>
    </row>
    <row r="44" spans="1:6" ht="21.75" customHeight="1">
      <c r="A44" s="251" t="s">
        <v>162</v>
      </c>
      <c r="B44" s="251" t="s">
        <v>304</v>
      </c>
      <c r="C44" s="257"/>
      <c r="D44" s="256"/>
      <c r="E44" s="256"/>
      <c r="F44" s="267">
        <f t="shared" si="1"/>
        <v>0</v>
      </c>
    </row>
    <row r="45" spans="1:6" ht="21.75" customHeight="1">
      <c r="A45" s="249">
        <v>2202</v>
      </c>
      <c r="B45" s="249" t="s">
        <v>301</v>
      </c>
      <c r="C45" s="257">
        <v>6869</v>
      </c>
      <c r="D45" s="256">
        <v>148.73</v>
      </c>
      <c r="E45" s="256">
        <v>198.31</v>
      </c>
      <c r="F45" s="267">
        <f t="shared" si="1"/>
        <v>347.03999999999996</v>
      </c>
    </row>
    <row r="46" spans="2:6" ht="21.75" customHeight="1">
      <c r="B46" s="262" t="s">
        <v>229</v>
      </c>
      <c r="C46" s="257"/>
      <c r="D46" s="256"/>
      <c r="E46" s="256"/>
      <c r="F46" s="267">
        <f t="shared" si="1"/>
        <v>0</v>
      </c>
    </row>
    <row r="47" spans="2:6" ht="21.75" customHeight="1">
      <c r="B47" s="262" t="s">
        <v>186</v>
      </c>
      <c r="C47" s="257"/>
      <c r="D47" s="256"/>
      <c r="E47" s="256"/>
      <c r="F47" s="267">
        <f t="shared" si="1"/>
        <v>0</v>
      </c>
    </row>
    <row r="48" spans="2:6" ht="21.75" customHeight="1">
      <c r="B48" s="262" t="s">
        <v>184</v>
      </c>
      <c r="C48" s="257"/>
      <c r="D48" s="256"/>
      <c r="E48" s="256"/>
      <c r="F48" s="267">
        <f t="shared" si="1"/>
        <v>0</v>
      </c>
    </row>
    <row r="49" spans="2:6" ht="21.75" customHeight="1">
      <c r="B49" s="262" t="s">
        <v>182</v>
      </c>
      <c r="C49" s="257"/>
      <c r="D49" s="256"/>
      <c r="E49" s="256"/>
      <c r="F49" s="267">
        <f t="shared" si="1"/>
        <v>0</v>
      </c>
    </row>
    <row r="50" spans="2:6" ht="21.75" customHeight="1">
      <c r="B50" s="262" t="s">
        <v>180</v>
      </c>
      <c r="C50" s="257"/>
      <c r="D50" s="256"/>
      <c r="E50" s="256"/>
      <c r="F50" s="267">
        <f t="shared" si="1"/>
        <v>0</v>
      </c>
    </row>
    <row r="51" spans="2:6" ht="21.75" customHeight="1">
      <c r="B51" s="262">
        <v>80</v>
      </c>
      <c r="C51" s="257"/>
      <c r="D51" s="256"/>
      <c r="E51" s="256"/>
      <c r="F51" s="267">
        <f t="shared" si="1"/>
        <v>0</v>
      </c>
    </row>
    <row r="52" spans="1:6" ht="21.75" customHeight="1">
      <c r="A52" s="249">
        <v>2203</v>
      </c>
      <c r="B52" s="249" t="s">
        <v>298</v>
      </c>
      <c r="C52" s="257">
        <v>12</v>
      </c>
      <c r="D52" s="256">
        <v>0.26</v>
      </c>
      <c r="E52" s="256">
        <v>0.34</v>
      </c>
      <c r="F52" s="267">
        <f t="shared" si="1"/>
        <v>0.6000000000000001</v>
      </c>
    </row>
    <row r="53" spans="1:6" ht="21.75" customHeight="1">
      <c r="A53" s="249">
        <v>2204</v>
      </c>
      <c r="B53" s="249" t="s">
        <v>525</v>
      </c>
      <c r="C53" s="257">
        <v>101</v>
      </c>
      <c r="D53" s="256">
        <v>2.2</v>
      </c>
      <c r="E53" s="256">
        <v>2.98</v>
      </c>
      <c r="F53" s="267">
        <f t="shared" si="1"/>
        <v>5.18</v>
      </c>
    </row>
    <row r="54" spans="1:6" ht="21.75" customHeight="1">
      <c r="A54" s="249">
        <v>2205</v>
      </c>
      <c r="B54" s="249" t="s">
        <v>524</v>
      </c>
      <c r="C54" s="257">
        <v>100</v>
      </c>
      <c r="D54" s="256">
        <v>1.92</v>
      </c>
      <c r="E54" s="256">
        <v>2.88</v>
      </c>
      <c r="F54" s="267">
        <f t="shared" si="1"/>
        <v>4.8</v>
      </c>
    </row>
    <row r="55" spans="1:6" ht="21.75" customHeight="1">
      <c r="A55" s="249">
        <v>2210</v>
      </c>
      <c r="B55" s="249" t="s">
        <v>523</v>
      </c>
      <c r="C55" s="257">
        <v>1874</v>
      </c>
      <c r="D55" s="256">
        <v>56.12</v>
      </c>
      <c r="E55" s="256">
        <v>63.29</v>
      </c>
      <c r="F55" s="267">
        <f t="shared" si="1"/>
        <v>119.41</v>
      </c>
    </row>
    <row r="56" spans="2:6" ht="21.75" customHeight="1">
      <c r="B56" s="262" t="s">
        <v>382</v>
      </c>
      <c r="C56" s="257"/>
      <c r="D56" s="256"/>
      <c r="E56" s="256"/>
      <c r="F56" s="267">
        <f t="shared" si="1"/>
        <v>0</v>
      </c>
    </row>
    <row r="57" spans="2:6" ht="21.75" customHeight="1">
      <c r="B57" s="262" t="s">
        <v>522</v>
      </c>
      <c r="C57" s="257"/>
      <c r="D57" s="256"/>
      <c r="E57" s="256"/>
      <c r="F57" s="267">
        <f t="shared" si="1"/>
        <v>0</v>
      </c>
    </row>
    <row r="58" spans="1:6" ht="21.75" customHeight="1">
      <c r="A58" s="249">
        <v>2211</v>
      </c>
      <c r="B58" s="249" t="s">
        <v>521</v>
      </c>
      <c r="C58" s="257">
        <v>265</v>
      </c>
      <c r="D58" s="256">
        <v>7.44</v>
      </c>
      <c r="E58" s="256">
        <v>8.4</v>
      </c>
      <c r="F58" s="267">
        <f t="shared" si="1"/>
        <v>15.84</v>
      </c>
    </row>
    <row r="59" spans="1:6" ht="21.75" customHeight="1">
      <c r="A59" s="249">
        <v>2215</v>
      </c>
      <c r="B59" s="258" t="s">
        <v>520</v>
      </c>
      <c r="C59" s="257">
        <v>418</v>
      </c>
      <c r="D59" s="256">
        <v>8.05</v>
      </c>
      <c r="E59" s="256">
        <v>11.870000000000001</v>
      </c>
      <c r="F59" s="267">
        <f t="shared" si="1"/>
        <v>19.92</v>
      </c>
    </row>
    <row r="60" spans="2:6" ht="21.75" customHeight="1">
      <c r="B60" s="262" t="s">
        <v>229</v>
      </c>
      <c r="C60" s="257"/>
      <c r="D60" s="256"/>
      <c r="E60" s="256"/>
      <c r="F60" s="267">
        <f t="shared" si="1"/>
        <v>0</v>
      </c>
    </row>
    <row r="61" spans="2:6" ht="21" customHeight="1">
      <c r="B61" s="262">
        <v>101</v>
      </c>
      <c r="C61" s="257"/>
      <c r="D61" s="256"/>
      <c r="E61" s="256"/>
      <c r="F61" s="267">
        <f t="shared" si="1"/>
        <v>0</v>
      </c>
    </row>
    <row r="62" spans="2:6" ht="22.5" customHeight="1">
      <c r="B62" s="258">
        <v>102</v>
      </c>
      <c r="C62" s="257"/>
      <c r="D62" s="256"/>
      <c r="E62" s="256"/>
      <c r="F62" s="267">
        <f t="shared" si="1"/>
        <v>0</v>
      </c>
    </row>
    <row r="63" spans="2:6" ht="21.75" customHeight="1">
      <c r="B63" s="258">
        <v>191</v>
      </c>
      <c r="C63" s="257"/>
      <c r="D63" s="256"/>
      <c r="E63" s="256"/>
      <c r="F63" s="267">
        <f t="shared" si="1"/>
        <v>0</v>
      </c>
    </row>
    <row r="64" spans="2:6" ht="21.75" customHeight="1">
      <c r="B64" s="262" t="s">
        <v>186</v>
      </c>
      <c r="C64" s="257"/>
      <c r="D64" s="256"/>
      <c r="E64" s="256"/>
      <c r="F64" s="267">
        <f t="shared" si="1"/>
        <v>0</v>
      </c>
    </row>
    <row r="65" spans="1:6" ht="21.75" customHeight="1">
      <c r="A65" s="249">
        <v>2216</v>
      </c>
      <c r="B65" s="249" t="s">
        <v>515</v>
      </c>
      <c r="C65" s="257"/>
      <c r="D65" s="256"/>
      <c r="E65" s="256"/>
      <c r="F65" s="267">
        <f t="shared" si="1"/>
        <v>0</v>
      </c>
    </row>
    <row r="66" spans="1:6" ht="21.75" customHeight="1">
      <c r="A66" s="249">
        <v>2059</v>
      </c>
      <c r="B66" s="249" t="s">
        <v>545</v>
      </c>
      <c r="C66" s="257"/>
      <c r="D66" s="256"/>
      <c r="E66" s="256"/>
      <c r="F66" s="267">
        <f t="shared" si="1"/>
        <v>0</v>
      </c>
    </row>
    <row r="67" spans="2:6" ht="21.75" customHeight="1">
      <c r="B67" s="262" t="s">
        <v>544</v>
      </c>
      <c r="C67" s="257"/>
      <c r="D67" s="256"/>
      <c r="E67" s="256"/>
      <c r="F67" s="267">
        <f t="shared" si="1"/>
        <v>0</v>
      </c>
    </row>
    <row r="68" spans="2:6" ht="21.75" customHeight="1">
      <c r="B68" s="262" t="s">
        <v>542</v>
      </c>
      <c r="C68" s="257"/>
      <c r="D68" s="256"/>
      <c r="E68" s="256"/>
      <c r="F68" s="267">
        <f t="shared" si="1"/>
        <v>0</v>
      </c>
    </row>
    <row r="69" spans="1:6" ht="21.75" customHeight="1">
      <c r="A69" s="249">
        <v>2217</v>
      </c>
      <c r="B69" s="249" t="s">
        <v>280</v>
      </c>
      <c r="C69" s="257">
        <v>241</v>
      </c>
      <c r="D69" s="256">
        <v>4.88</v>
      </c>
      <c r="E69" s="256">
        <v>6.75</v>
      </c>
      <c r="F69" s="267">
        <f t="shared" si="1"/>
        <v>11.629999999999999</v>
      </c>
    </row>
    <row r="70" spans="1:6" ht="21.75" customHeight="1">
      <c r="A70" s="249">
        <v>2220</v>
      </c>
      <c r="B70" s="249" t="s">
        <v>514</v>
      </c>
      <c r="C70" s="257">
        <v>80</v>
      </c>
      <c r="D70" s="256">
        <v>1.7</v>
      </c>
      <c r="E70" s="256">
        <v>2.69</v>
      </c>
      <c r="F70" s="267">
        <f t="shared" si="1"/>
        <v>4.39</v>
      </c>
    </row>
    <row r="71" spans="1:6" ht="21.75" customHeight="1">
      <c r="A71" s="249">
        <v>2225</v>
      </c>
      <c r="B71" s="249" t="s">
        <v>513</v>
      </c>
      <c r="C71" s="257">
        <v>84</v>
      </c>
      <c r="D71" s="256">
        <v>1.33</v>
      </c>
      <c r="E71" s="256">
        <v>1.99</v>
      </c>
      <c r="F71" s="267">
        <f t="shared" si="1"/>
        <v>3.3200000000000003</v>
      </c>
    </row>
    <row r="72" spans="1:6" ht="21.75" customHeight="1">
      <c r="A72" s="249">
        <v>2230</v>
      </c>
      <c r="B72" s="249" t="s">
        <v>512</v>
      </c>
      <c r="C72" s="257">
        <v>94</v>
      </c>
      <c r="D72" s="256">
        <v>1.94</v>
      </c>
      <c r="E72" s="256">
        <v>2.81</v>
      </c>
      <c r="F72" s="267">
        <f t="shared" si="1"/>
        <v>4.75</v>
      </c>
    </row>
    <row r="73" spans="1:6" ht="21.75" customHeight="1">
      <c r="A73" s="249">
        <v>2235</v>
      </c>
      <c r="B73" s="249" t="s">
        <v>691</v>
      </c>
      <c r="C73" s="257">
        <v>162</v>
      </c>
      <c r="D73" s="256">
        <v>6.58</v>
      </c>
      <c r="E73" s="256">
        <v>9.87</v>
      </c>
      <c r="F73" s="267">
        <f aca="true" t="shared" si="2" ref="F73:F104">SUM(D73:E73)</f>
        <v>16.45</v>
      </c>
    </row>
    <row r="74" spans="1:6" ht="21.75" customHeight="1">
      <c r="A74" s="265" t="s">
        <v>229</v>
      </c>
      <c r="B74" s="258" t="s">
        <v>510</v>
      </c>
      <c r="C74" s="257"/>
      <c r="D74" s="256"/>
      <c r="E74" s="256"/>
      <c r="F74" s="267">
        <f t="shared" si="2"/>
        <v>0</v>
      </c>
    </row>
    <row r="75" spans="1:6" ht="18" customHeight="1">
      <c r="A75" s="265" t="s">
        <v>186</v>
      </c>
      <c r="B75" s="258" t="s">
        <v>509</v>
      </c>
      <c r="C75" s="257"/>
      <c r="D75" s="256"/>
      <c r="E75" s="256"/>
      <c r="F75" s="267">
        <f t="shared" si="2"/>
        <v>0</v>
      </c>
    </row>
    <row r="76" spans="1:6" ht="21.75" customHeight="1">
      <c r="A76" s="249">
        <v>2236</v>
      </c>
      <c r="B76" s="249" t="s">
        <v>505</v>
      </c>
      <c r="C76" s="257">
        <v>21</v>
      </c>
      <c r="D76" s="256">
        <v>0.51</v>
      </c>
      <c r="E76" s="256">
        <v>0.71</v>
      </c>
      <c r="F76" s="267">
        <f t="shared" si="2"/>
        <v>1.22</v>
      </c>
    </row>
    <row r="77" spans="1:6" ht="21.75" customHeight="1">
      <c r="A77" s="249">
        <v>2245</v>
      </c>
      <c r="B77" s="258" t="s">
        <v>502</v>
      </c>
      <c r="C77" s="257">
        <v>16</v>
      </c>
      <c r="D77" s="256">
        <v>0.2</v>
      </c>
      <c r="E77" s="256">
        <v>0.3</v>
      </c>
      <c r="F77" s="267">
        <f t="shared" si="2"/>
        <v>0.5</v>
      </c>
    </row>
    <row r="78" spans="2:6" ht="21.75" customHeight="1">
      <c r="B78" s="264" t="s">
        <v>229</v>
      </c>
      <c r="C78" s="257"/>
      <c r="D78" s="256"/>
      <c r="E78" s="256"/>
      <c r="F78" s="267">
        <f t="shared" si="2"/>
        <v>0</v>
      </c>
    </row>
    <row r="79" spans="2:6" ht="21.75" customHeight="1">
      <c r="B79" s="264" t="s">
        <v>186</v>
      </c>
      <c r="C79" s="257"/>
      <c r="D79" s="256"/>
      <c r="E79" s="256"/>
      <c r="F79" s="267">
        <f t="shared" si="2"/>
        <v>0</v>
      </c>
    </row>
    <row r="80" spans="1:6" ht="21.75" customHeight="1">
      <c r="A80" s="249">
        <v>2250</v>
      </c>
      <c r="B80" s="249" t="s">
        <v>499</v>
      </c>
      <c r="C80" s="257">
        <v>34</v>
      </c>
      <c r="D80" s="256">
        <v>0.75</v>
      </c>
      <c r="E80" s="256">
        <v>0.98</v>
      </c>
      <c r="F80" s="267">
        <f t="shared" si="2"/>
        <v>1.73</v>
      </c>
    </row>
    <row r="81" spans="1:6" ht="21.75" customHeight="1">
      <c r="A81" s="249">
        <v>2251</v>
      </c>
      <c r="B81" s="249" t="s">
        <v>498</v>
      </c>
      <c r="C81" s="257">
        <v>2</v>
      </c>
      <c r="D81" s="256">
        <v>0.08</v>
      </c>
      <c r="E81" s="256">
        <v>0.12</v>
      </c>
      <c r="F81" s="267">
        <f t="shared" si="2"/>
        <v>0.2</v>
      </c>
    </row>
    <row r="82" spans="1:6" ht="21.75" customHeight="1">
      <c r="A82" s="263" t="s">
        <v>158</v>
      </c>
      <c r="B82" s="251" t="s">
        <v>497</v>
      </c>
      <c r="C82" s="257"/>
      <c r="D82" s="256"/>
      <c r="E82" s="256"/>
      <c r="F82" s="267">
        <f t="shared" si="2"/>
        <v>0</v>
      </c>
    </row>
    <row r="83" spans="1:6" ht="21.75" customHeight="1">
      <c r="A83" s="259">
        <v>2401</v>
      </c>
      <c r="B83" s="249" t="s">
        <v>268</v>
      </c>
      <c r="C83" s="257">
        <v>864</v>
      </c>
      <c r="D83" s="256">
        <v>16.43</v>
      </c>
      <c r="E83" s="256">
        <v>23.740000000000002</v>
      </c>
      <c r="F83" s="267">
        <f t="shared" si="2"/>
        <v>40.17</v>
      </c>
    </row>
    <row r="84" spans="1:6" ht="21.75" customHeight="1">
      <c r="A84" s="259">
        <v>2402</v>
      </c>
      <c r="B84" s="249" t="s">
        <v>496</v>
      </c>
      <c r="C84" s="257">
        <v>169</v>
      </c>
      <c r="D84" s="256">
        <v>2.92</v>
      </c>
      <c r="E84" s="256">
        <v>4.44</v>
      </c>
      <c r="F84" s="267">
        <f t="shared" si="2"/>
        <v>7.36</v>
      </c>
    </row>
    <row r="85" spans="1:6" ht="21.75" customHeight="1">
      <c r="A85" s="259">
        <v>2403</v>
      </c>
      <c r="B85" s="249" t="s">
        <v>495</v>
      </c>
      <c r="C85" s="257">
        <v>530</v>
      </c>
      <c r="D85" s="256">
        <v>18.91</v>
      </c>
      <c r="E85" s="256">
        <v>7</v>
      </c>
      <c r="F85" s="267">
        <f t="shared" si="2"/>
        <v>25.91</v>
      </c>
    </row>
    <row r="86" spans="1:6" ht="21.75" customHeight="1">
      <c r="A86" s="259">
        <v>2404</v>
      </c>
      <c r="B86" s="258" t="s">
        <v>494</v>
      </c>
      <c r="C86" s="257">
        <v>10</v>
      </c>
      <c r="D86" s="256">
        <v>0.06</v>
      </c>
      <c r="E86" s="256">
        <v>0.02</v>
      </c>
      <c r="F86" s="267">
        <f t="shared" si="2"/>
        <v>0.08</v>
      </c>
    </row>
    <row r="87" spans="1:6" ht="21.75" customHeight="1">
      <c r="A87" s="259">
        <v>2405</v>
      </c>
      <c r="B87" s="249" t="s">
        <v>261</v>
      </c>
      <c r="C87" s="257">
        <v>93</v>
      </c>
      <c r="D87" s="256">
        <v>2.96</v>
      </c>
      <c r="E87" s="256">
        <v>1.1</v>
      </c>
      <c r="F87" s="267">
        <f t="shared" si="2"/>
        <v>4.0600000000000005</v>
      </c>
    </row>
    <row r="88" spans="1:6" ht="21.75" customHeight="1">
      <c r="A88" s="259">
        <v>2406</v>
      </c>
      <c r="B88" s="249" t="s">
        <v>492</v>
      </c>
      <c r="C88" s="257">
        <v>1400</v>
      </c>
      <c r="D88" s="256">
        <v>21.56</v>
      </c>
      <c r="E88" s="256">
        <v>31.9</v>
      </c>
      <c r="F88" s="267">
        <f t="shared" si="2"/>
        <v>53.459999999999994</v>
      </c>
    </row>
    <row r="89" spans="1:6" ht="21.75" customHeight="1">
      <c r="A89" s="259">
        <v>2407</v>
      </c>
      <c r="B89" s="249" t="s">
        <v>256</v>
      </c>
      <c r="C89" s="257"/>
      <c r="D89" s="256"/>
      <c r="E89" s="256"/>
      <c r="F89" s="267">
        <f t="shared" si="2"/>
        <v>0</v>
      </c>
    </row>
    <row r="90" spans="1:6" ht="21.75" customHeight="1">
      <c r="A90" s="259">
        <v>2408</v>
      </c>
      <c r="B90" s="249" t="s">
        <v>491</v>
      </c>
      <c r="C90" s="257">
        <v>145</v>
      </c>
      <c r="D90" s="256">
        <v>3.06</v>
      </c>
      <c r="E90" s="256">
        <v>4.22</v>
      </c>
      <c r="F90" s="267">
        <f t="shared" si="2"/>
        <v>7.279999999999999</v>
      </c>
    </row>
    <row r="91" spans="1:6" ht="21.75" customHeight="1">
      <c r="A91" s="259">
        <v>2415</v>
      </c>
      <c r="B91" s="249" t="s">
        <v>490</v>
      </c>
      <c r="C91" s="257"/>
      <c r="D91" s="256"/>
      <c r="E91" s="256"/>
      <c r="F91" s="267">
        <f t="shared" si="2"/>
        <v>0</v>
      </c>
    </row>
    <row r="92" spans="1:6" ht="21.75" customHeight="1">
      <c r="A92" s="259">
        <v>2416</v>
      </c>
      <c r="B92" s="249" t="s">
        <v>489</v>
      </c>
      <c r="C92" s="257"/>
      <c r="D92" s="256"/>
      <c r="E92" s="256"/>
      <c r="F92" s="267">
        <f t="shared" si="2"/>
        <v>0</v>
      </c>
    </row>
    <row r="93" spans="1:6" ht="21.75" customHeight="1">
      <c r="A93" s="259">
        <v>2425</v>
      </c>
      <c r="B93" s="249" t="s">
        <v>488</v>
      </c>
      <c r="C93" s="257">
        <v>170</v>
      </c>
      <c r="D93" s="256">
        <v>3.7</v>
      </c>
      <c r="E93" s="256">
        <v>5.18</v>
      </c>
      <c r="F93" s="267">
        <f t="shared" si="2"/>
        <v>8.879999999999999</v>
      </c>
    </row>
    <row r="94" spans="1:6" ht="21.75" customHeight="1">
      <c r="A94" s="259">
        <v>2435</v>
      </c>
      <c r="B94" s="249" t="s">
        <v>487</v>
      </c>
      <c r="C94" s="257">
        <v>0</v>
      </c>
      <c r="D94" s="256">
        <v>0</v>
      </c>
      <c r="E94" s="256">
        <v>0</v>
      </c>
      <c r="F94" s="267">
        <f t="shared" si="2"/>
        <v>0</v>
      </c>
    </row>
    <row r="95" spans="1:6" ht="20.25" customHeight="1">
      <c r="A95" s="259">
        <v>2501</v>
      </c>
      <c r="B95" s="260" t="s">
        <v>486</v>
      </c>
      <c r="C95" s="257">
        <v>515</v>
      </c>
      <c r="D95" s="256">
        <v>10.93</v>
      </c>
      <c r="E95" s="256">
        <v>15.74</v>
      </c>
      <c r="F95" s="267">
        <f t="shared" si="2"/>
        <v>26.67</v>
      </c>
    </row>
    <row r="96" spans="1:6" ht="21.75" customHeight="1">
      <c r="A96" s="259">
        <v>2505</v>
      </c>
      <c r="B96" s="249" t="s">
        <v>485</v>
      </c>
      <c r="C96" s="257"/>
      <c r="D96" s="256"/>
      <c r="E96" s="256"/>
      <c r="F96" s="267">
        <f t="shared" si="2"/>
        <v>0</v>
      </c>
    </row>
    <row r="97" spans="1:6" ht="21.75" customHeight="1">
      <c r="A97" s="259">
        <v>2506</v>
      </c>
      <c r="B97" s="249" t="s">
        <v>246</v>
      </c>
      <c r="C97" s="257"/>
      <c r="D97" s="256"/>
      <c r="E97" s="256"/>
      <c r="F97" s="267">
        <f t="shared" si="2"/>
        <v>0</v>
      </c>
    </row>
    <row r="98" spans="1:6" ht="21.75" customHeight="1">
      <c r="A98" s="259">
        <v>2515</v>
      </c>
      <c r="B98" s="258" t="s">
        <v>478</v>
      </c>
      <c r="C98" s="257">
        <v>108</v>
      </c>
      <c r="D98" s="256">
        <v>2.55</v>
      </c>
      <c r="E98" s="256">
        <v>3.67</v>
      </c>
      <c r="F98" s="267">
        <f t="shared" si="2"/>
        <v>6.22</v>
      </c>
    </row>
    <row r="99" spans="1:6" ht="21.75" customHeight="1">
      <c r="A99" s="259">
        <v>2551</v>
      </c>
      <c r="B99" s="249" t="s">
        <v>477</v>
      </c>
      <c r="C99" s="257"/>
      <c r="D99" s="256"/>
      <c r="E99" s="256"/>
      <c r="F99" s="267">
        <f t="shared" si="2"/>
        <v>0</v>
      </c>
    </row>
    <row r="100" spans="1:6" ht="21.75" customHeight="1">
      <c r="A100" s="259">
        <v>2552</v>
      </c>
      <c r="B100" s="249" t="s">
        <v>476</v>
      </c>
      <c r="C100" s="257"/>
      <c r="D100" s="256"/>
      <c r="E100" s="256"/>
      <c r="F100" s="267">
        <f t="shared" si="2"/>
        <v>0</v>
      </c>
    </row>
    <row r="101" spans="1:6" ht="21.75" customHeight="1">
      <c r="A101" s="259">
        <v>2575</v>
      </c>
      <c r="B101" s="249" t="s">
        <v>238</v>
      </c>
      <c r="C101" s="257"/>
      <c r="D101" s="256"/>
      <c r="E101" s="256"/>
      <c r="F101" s="267">
        <f t="shared" si="2"/>
        <v>0</v>
      </c>
    </row>
    <row r="102" spans="1:6" ht="21.75" customHeight="1">
      <c r="A102" s="259">
        <v>2700</v>
      </c>
      <c r="B102" s="249" t="s">
        <v>475</v>
      </c>
      <c r="C102" s="257"/>
      <c r="D102" s="256"/>
      <c r="E102" s="256"/>
      <c r="F102" s="267">
        <f t="shared" si="2"/>
        <v>0</v>
      </c>
    </row>
    <row r="103" spans="1:6" ht="21.75" customHeight="1">
      <c r="A103" s="259"/>
      <c r="B103" s="262" t="s">
        <v>229</v>
      </c>
      <c r="C103" s="257"/>
      <c r="D103" s="256"/>
      <c r="E103" s="256"/>
      <c r="F103" s="267">
        <f t="shared" si="2"/>
        <v>0</v>
      </c>
    </row>
    <row r="104" spans="1:6" ht="21.75" customHeight="1">
      <c r="A104" s="259"/>
      <c r="B104" s="262" t="s">
        <v>186</v>
      </c>
      <c r="C104" s="257"/>
      <c r="D104" s="256"/>
      <c r="E104" s="256"/>
      <c r="F104" s="267">
        <f t="shared" si="2"/>
        <v>0</v>
      </c>
    </row>
    <row r="105" spans="1:6" ht="21.75" customHeight="1">
      <c r="A105" s="259">
        <v>2701</v>
      </c>
      <c r="B105" s="249" t="s">
        <v>474</v>
      </c>
      <c r="C105" s="257"/>
      <c r="D105" s="256"/>
      <c r="E105" s="256"/>
      <c r="F105" s="267">
        <f aca="true" t="shared" si="3" ref="F105:F136">SUM(D105:E105)</f>
        <v>0</v>
      </c>
    </row>
    <row r="106" spans="1:6" ht="21.75" customHeight="1">
      <c r="A106" s="259"/>
      <c r="B106" s="262" t="s">
        <v>229</v>
      </c>
      <c r="C106" s="257"/>
      <c r="D106" s="256"/>
      <c r="E106" s="256"/>
      <c r="F106" s="267">
        <f t="shared" si="3"/>
        <v>0</v>
      </c>
    </row>
    <row r="107" spans="1:6" ht="21.75" customHeight="1">
      <c r="A107" s="259"/>
      <c r="B107" s="262" t="s">
        <v>186</v>
      </c>
      <c r="C107" s="257"/>
      <c r="D107" s="256"/>
      <c r="E107" s="256"/>
      <c r="F107" s="267">
        <f t="shared" si="3"/>
        <v>0</v>
      </c>
    </row>
    <row r="108" spans="1:6" ht="21.75" customHeight="1">
      <c r="A108" s="259"/>
      <c r="B108" s="262" t="s">
        <v>184</v>
      </c>
      <c r="C108" s="257"/>
      <c r="D108" s="256"/>
      <c r="E108" s="256"/>
      <c r="F108" s="267">
        <f t="shared" si="3"/>
        <v>0</v>
      </c>
    </row>
    <row r="109" spans="1:6" ht="21.75" customHeight="1">
      <c r="A109" s="259"/>
      <c r="B109" s="262" t="s">
        <v>182</v>
      </c>
      <c r="C109" s="257"/>
      <c r="D109" s="256"/>
      <c r="E109" s="256"/>
      <c r="F109" s="267">
        <f t="shared" si="3"/>
        <v>0</v>
      </c>
    </row>
    <row r="110" spans="1:6" ht="21.75" customHeight="1">
      <c r="A110" s="259">
        <v>2702</v>
      </c>
      <c r="B110" s="249" t="s">
        <v>473</v>
      </c>
      <c r="C110" s="257"/>
      <c r="D110" s="256"/>
      <c r="E110" s="256"/>
      <c r="F110" s="267">
        <f t="shared" si="3"/>
        <v>0</v>
      </c>
    </row>
    <row r="111" spans="1:6" ht="21.75" customHeight="1">
      <c r="A111" s="259"/>
      <c r="B111" s="262" t="s">
        <v>229</v>
      </c>
      <c r="C111" s="257"/>
      <c r="D111" s="256"/>
      <c r="E111" s="256"/>
      <c r="F111" s="267">
        <f t="shared" si="3"/>
        <v>0</v>
      </c>
    </row>
    <row r="112" spans="1:6" ht="21.75" customHeight="1">
      <c r="A112" s="259"/>
      <c r="B112" s="262" t="s">
        <v>186</v>
      </c>
      <c r="C112" s="257"/>
      <c r="D112" s="256"/>
      <c r="E112" s="256"/>
      <c r="F112" s="267">
        <f t="shared" si="3"/>
        <v>0</v>
      </c>
    </row>
    <row r="113" spans="1:6" ht="21.75" customHeight="1">
      <c r="A113" s="259">
        <v>2705</v>
      </c>
      <c r="B113" s="258" t="s">
        <v>226</v>
      </c>
      <c r="C113" s="257"/>
      <c r="D113" s="256"/>
      <c r="E113" s="256"/>
      <c r="F113" s="267">
        <f t="shared" si="3"/>
        <v>0</v>
      </c>
    </row>
    <row r="114" spans="1:6" ht="21.75" customHeight="1">
      <c r="A114" s="259">
        <v>2711</v>
      </c>
      <c r="B114" s="258" t="s">
        <v>472</v>
      </c>
      <c r="C114" s="257"/>
      <c r="D114" s="256"/>
      <c r="E114" s="256"/>
      <c r="F114" s="267">
        <f t="shared" si="3"/>
        <v>0</v>
      </c>
    </row>
    <row r="115" spans="1:6" ht="21.75" customHeight="1">
      <c r="A115" s="259">
        <v>2801</v>
      </c>
      <c r="B115" s="258" t="s">
        <v>223</v>
      </c>
      <c r="C115" s="257">
        <v>2298</v>
      </c>
      <c r="D115" s="256">
        <v>33.26</v>
      </c>
      <c r="E115" s="256">
        <v>49.89</v>
      </c>
      <c r="F115" s="267">
        <f t="shared" si="3"/>
        <v>83.15</v>
      </c>
    </row>
    <row r="116" spans="1:6" ht="21.75" customHeight="1">
      <c r="A116" s="259">
        <v>2802</v>
      </c>
      <c r="B116" s="258" t="s">
        <v>471</v>
      </c>
      <c r="C116" s="257"/>
      <c r="D116" s="256"/>
      <c r="E116" s="256"/>
      <c r="F116" s="267">
        <f t="shared" si="3"/>
        <v>0</v>
      </c>
    </row>
    <row r="117" spans="1:6" ht="21.75" customHeight="1">
      <c r="A117" s="259">
        <v>2803</v>
      </c>
      <c r="B117" s="258" t="s">
        <v>470</v>
      </c>
      <c r="C117" s="257"/>
      <c r="D117" s="256"/>
      <c r="E117" s="256"/>
      <c r="F117" s="267">
        <f t="shared" si="3"/>
        <v>0</v>
      </c>
    </row>
    <row r="118" spans="1:6" ht="21.75" customHeight="1">
      <c r="A118" s="259">
        <v>2810</v>
      </c>
      <c r="B118" s="258" t="s">
        <v>600</v>
      </c>
      <c r="C118" s="257">
        <v>0</v>
      </c>
      <c r="D118" s="256">
        <v>0</v>
      </c>
      <c r="E118" s="256">
        <v>0</v>
      </c>
      <c r="F118" s="267">
        <f t="shared" si="3"/>
        <v>0</v>
      </c>
    </row>
    <row r="119" spans="1:6" ht="21.75" customHeight="1">
      <c r="A119" s="259">
        <v>2851</v>
      </c>
      <c r="B119" s="258" t="s">
        <v>468</v>
      </c>
      <c r="C119" s="257">
        <v>306</v>
      </c>
      <c r="D119" s="256">
        <v>6.13</v>
      </c>
      <c r="E119" s="256">
        <v>8.61</v>
      </c>
      <c r="F119" s="267">
        <f t="shared" si="3"/>
        <v>14.739999999999998</v>
      </c>
    </row>
    <row r="120" spans="1:6" ht="21.75" customHeight="1">
      <c r="A120" s="259">
        <v>2852</v>
      </c>
      <c r="B120" s="258" t="s">
        <v>213</v>
      </c>
      <c r="C120" s="257">
        <v>132</v>
      </c>
      <c r="D120" s="256">
        <v>1.49</v>
      </c>
      <c r="E120" s="256">
        <v>1.65</v>
      </c>
      <c r="F120" s="267">
        <f t="shared" si="3"/>
        <v>3.1399999999999997</v>
      </c>
    </row>
    <row r="121" spans="1:6" ht="12.75">
      <c r="A121" s="261">
        <v>2853</v>
      </c>
      <c r="B121" s="261" t="s">
        <v>467</v>
      </c>
      <c r="C121" s="257">
        <v>54</v>
      </c>
      <c r="D121" s="256">
        <v>1.3</v>
      </c>
      <c r="E121" s="256">
        <v>1.59</v>
      </c>
      <c r="F121" s="267">
        <f t="shared" si="3"/>
        <v>2.89</v>
      </c>
    </row>
    <row r="122" spans="1:6" ht="21.75" customHeight="1">
      <c r="A122" s="259">
        <v>2875</v>
      </c>
      <c r="B122" s="258" t="s">
        <v>208</v>
      </c>
      <c r="C122" s="257"/>
      <c r="D122" s="256"/>
      <c r="E122" s="256"/>
      <c r="F122" s="267">
        <f t="shared" si="3"/>
        <v>0</v>
      </c>
    </row>
    <row r="123" spans="1:6" ht="21.75" customHeight="1">
      <c r="A123" s="259">
        <v>2885</v>
      </c>
      <c r="B123" s="258" t="s">
        <v>466</v>
      </c>
      <c r="C123" s="257"/>
      <c r="D123" s="256"/>
      <c r="E123" s="256"/>
      <c r="F123" s="267">
        <f t="shared" si="3"/>
        <v>0</v>
      </c>
    </row>
    <row r="124" spans="1:6" ht="21.75" customHeight="1">
      <c r="A124" s="259">
        <v>3051</v>
      </c>
      <c r="B124" s="249" t="s">
        <v>464</v>
      </c>
      <c r="C124" s="257"/>
      <c r="D124" s="256"/>
      <c r="E124" s="256"/>
      <c r="F124" s="267">
        <f t="shared" si="3"/>
        <v>0</v>
      </c>
    </row>
    <row r="125" spans="1:6" ht="21.75" customHeight="1">
      <c r="A125" s="259">
        <v>3052</v>
      </c>
      <c r="B125" s="249" t="s">
        <v>463</v>
      </c>
      <c r="C125" s="257"/>
      <c r="D125" s="256"/>
      <c r="E125" s="256"/>
      <c r="F125" s="267">
        <f t="shared" si="3"/>
        <v>0</v>
      </c>
    </row>
    <row r="126" spans="1:6" ht="21.75" customHeight="1">
      <c r="A126" s="259">
        <v>3053</v>
      </c>
      <c r="B126" s="249" t="s">
        <v>462</v>
      </c>
      <c r="C126" s="257"/>
      <c r="D126" s="256"/>
      <c r="E126" s="256"/>
      <c r="F126" s="267">
        <f t="shared" si="3"/>
        <v>0</v>
      </c>
    </row>
    <row r="127" spans="1:6" ht="21.75" customHeight="1">
      <c r="A127" s="259">
        <v>3054</v>
      </c>
      <c r="B127" s="249" t="s">
        <v>461</v>
      </c>
      <c r="C127" s="257">
        <v>596</v>
      </c>
      <c r="D127" s="256">
        <v>16.44</v>
      </c>
      <c r="E127" s="256">
        <v>23.65</v>
      </c>
      <c r="F127" s="267">
        <f t="shared" si="3"/>
        <v>40.09</v>
      </c>
    </row>
    <row r="128" spans="1:6" ht="21.75" customHeight="1">
      <c r="A128" s="259">
        <v>3055</v>
      </c>
      <c r="B128" s="249" t="s">
        <v>460</v>
      </c>
      <c r="C128" s="257">
        <v>633</v>
      </c>
      <c r="D128" s="256">
        <v>8.58</v>
      </c>
      <c r="E128" s="256">
        <v>12.36</v>
      </c>
      <c r="F128" s="267">
        <f t="shared" si="3"/>
        <v>20.939999999999998</v>
      </c>
    </row>
    <row r="129" spans="1:6" ht="21.75" customHeight="1">
      <c r="A129" s="259">
        <v>3056</v>
      </c>
      <c r="B129" s="249" t="s">
        <v>201</v>
      </c>
      <c r="C129" s="257"/>
      <c r="D129" s="256"/>
      <c r="E129" s="256"/>
      <c r="F129" s="267">
        <f t="shared" si="3"/>
        <v>0</v>
      </c>
    </row>
    <row r="130" spans="1:6" ht="21.75" customHeight="1">
      <c r="A130" s="259">
        <v>3075</v>
      </c>
      <c r="B130" s="249" t="s">
        <v>459</v>
      </c>
      <c r="C130" s="257"/>
      <c r="D130" s="256"/>
      <c r="E130" s="256"/>
      <c r="F130" s="267">
        <f t="shared" si="3"/>
        <v>0</v>
      </c>
    </row>
    <row r="131" spans="1:6" ht="21.75" customHeight="1">
      <c r="A131" s="259">
        <v>3425</v>
      </c>
      <c r="B131" s="249" t="s">
        <v>590</v>
      </c>
      <c r="C131" s="257">
        <v>30</v>
      </c>
      <c r="D131" s="256">
        <v>0.6</v>
      </c>
      <c r="E131" s="256">
        <v>1.06</v>
      </c>
      <c r="F131" s="267">
        <f t="shared" si="3"/>
        <v>1.6600000000000001</v>
      </c>
    </row>
    <row r="132" spans="1:6" ht="21.75" customHeight="1">
      <c r="A132" s="259">
        <v>3435</v>
      </c>
      <c r="B132" s="249" t="s">
        <v>456</v>
      </c>
      <c r="C132" s="257">
        <v>17</v>
      </c>
      <c r="D132" s="256">
        <v>0.31</v>
      </c>
      <c r="E132" s="256">
        <v>0.46</v>
      </c>
      <c r="F132" s="267">
        <f t="shared" si="3"/>
        <v>0.77</v>
      </c>
    </row>
    <row r="133" spans="1:6" ht="21.75" customHeight="1">
      <c r="A133" s="259">
        <v>3451</v>
      </c>
      <c r="B133" s="249" t="s">
        <v>455</v>
      </c>
      <c r="C133" s="257">
        <v>49</v>
      </c>
      <c r="D133" s="256">
        <v>0.94</v>
      </c>
      <c r="E133" s="256">
        <v>1.64</v>
      </c>
      <c r="F133" s="267">
        <f t="shared" si="3"/>
        <v>2.58</v>
      </c>
    </row>
    <row r="134" spans="1:6" ht="21.75" customHeight="1">
      <c r="A134" s="259">
        <v>3452</v>
      </c>
      <c r="B134" s="249" t="s">
        <v>198</v>
      </c>
      <c r="C134" s="257">
        <v>185</v>
      </c>
      <c r="D134" s="256">
        <v>4.22</v>
      </c>
      <c r="E134" s="256">
        <v>6.08</v>
      </c>
      <c r="F134" s="267">
        <f t="shared" si="3"/>
        <v>10.3</v>
      </c>
    </row>
    <row r="135" spans="1:6" ht="21.75" customHeight="1">
      <c r="A135" s="259">
        <v>3453</v>
      </c>
      <c r="B135" s="249" t="s">
        <v>454</v>
      </c>
      <c r="C135" s="257"/>
      <c r="D135" s="256"/>
      <c r="E135" s="256"/>
      <c r="F135" s="267">
        <f t="shared" si="3"/>
        <v>0</v>
      </c>
    </row>
    <row r="136" spans="1:6" ht="21.75" customHeight="1">
      <c r="A136" s="259">
        <v>3454</v>
      </c>
      <c r="B136" s="249" t="s">
        <v>453</v>
      </c>
      <c r="C136" s="257">
        <v>89</v>
      </c>
      <c r="D136" s="256">
        <v>1.84</v>
      </c>
      <c r="E136" s="256">
        <v>2.46</v>
      </c>
      <c r="F136" s="267">
        <f t="shared" si="3"/>
        <v>4.3</v>
      </c>
    </row>
    <row r="137" spans="1:6" ht="21.75" customHeight="1">
      <c r="A137" s="259"/>
      <c r="C137" s="257">
        <v>11</v>
      </c>
      <c r="D137" s="256">
        <v>0.24</v>
      </c>
      <c r="E137" s="256">
        <v>0.34</v>
      </c>
      <c r="F137" s="267">
        <f aca="true" t="shared" si="4" ref="F137:F142">SUM(D137:E137)</f>
        <v>0.5800000000000001</v>
      </c>
    </row>
    <row r="138" spans="1:6" ht="21.75" customHeight="1">
      <c r="A138" s="259">
        <v>3456</v>
      </c>
      <c r="B138" s="249" t="s">
        <v>196</v>
      </c>
      <c r="C138" s="257">
        <v>17</v>
      </c>
      <c r="D138" s="256">
        <v>0.26</v>
      </c>
      <c r="E138" s="256">
        <v>0.4</v>
      </c>
      <c r="F138" s="267">
        <f t="shared" si="4"/>
        <v>0.66</v>
      </c>
    </row>
    <row r="139" spans="1:6" ht="23.25" customHeight="1">
      <c r="A139" s="259">
        <v>3465</v>
      </c>
      <c r="B139" s="260" t="s">
        <v>452</v>
      </c>
      <c r="C139" s="257"/>
      <c r="D139" s="256"/>
      <c r="E139" s="256"/>
      <c r="F139" s="267">
        <f t="shared" si="4"/>
        <v>0</v>
      </c>
    </row>
    <row r="140" spans="1:6" ht="21.75" customHeight="1">
      <c r="A140" s="259">
        <v>3475</v>
      </c>
      <c r="B140" s="258" t="s">
        <v>438</v>
      </c>
      <c r="C140" s="257">
        <v>18</v>
      </c>
      <c r="D140" s="256">
        <v>0.41</v>
      </c>
      <c r="E140" s="256">
        <v>0.61</v>
      </c>
      <c r="F140" s="267">
        <f t="shared" si="4"/>
        <v>1.02</v>
      </c>
    </row>
    <row r="141" spans="1:6" ht="12.75">
      <c r="A141" s="251" t="s">
        <v>437</v>
      </c>
      <c r="C141" s="257"/>
      <c r="D141" s="256"/>
      <c r="E141" s="256"/>
      <c r="F141" s="267">
        <f t="shared" si="4"/>
        <v>0</v>
      </c>
    </row>
    <row r="142" spans="1:6" ht="12.75">
      <c r="A142" s="249">
        <v>3604</v>
      </c>
      <c r="B142" s="249" t="s">
        <v>435</v>
      </c>
      <c r="C142" s="257"/>
      <c r="D142" s="256"/>
      <c r="E142" s="256"/>
      <c r="F142" s="267">
        <f t="shared" si="4"/>
        <v>0</v>
      </c>
    </row>
    <row r="143" spans="1:6" ht="21.75" customHeight="1">
      <c r="A143" s="252" t="s">
        <v>690</v>
      </c>
      <c r="B143" s="252"/>
      <c r="C143" s="254">
        <f>SUM(C9:C142)</f>
        <v>27587</v>
      </c>
      <c r="D143" s="253">
        <f>SUM(D9:D142)</f>
        <v>584.32</v>
      </c>
      <c r="E143" s="253">
        <f>SUM(E9:E142)</f>
        <v>727.19</v>
      </c>
      <c r="F143" s="254">
        <f>SUM(F9:F142)</f>
        <v>1311.5100000000002</v>
      </c>
    </row>
    <row r="144" spans="1:6" ht="21.75" customHeight="1">
      <c r="A144" s="252" t="s">
        <v>689</v>
      </c>
      <c r="B144" s="252" t="s">
        <v>688</v>
      </c>
      <c r="F144" s="247">
        <f aca="true" t="shared" si="5" ref="F144:F175">SUM(D144:E144)</f>
        <v>0</v>
      </c>
    </row>
    <row r="145" spans="1:6" ht="15">
      <c r="A145" s="252" t="s">
        <v>166</v>
      </c>
      <c r="B145" s="252" t="s">
        <v>330</v>
      </c>
      <c r="F145" s="247">
        <f t="shared" si="5"/>
        <v>0</v>
      </c>
    </row>
    <row r="146" spans="1:6" ht="18.75" customHeight="1">
      <c r="A146" s="249">
        <v>4047</v>
      </c>
      <c r="B146" s="249" t="s">
        <v>624</v>
      </c>
      <c r="F146" s="247">
        <f t="shared" si="5"/>
        <v>0</v>
      </c>
    </row>
    <row r="147" spans="1:6" ht="18.75" customHeight="1">
      <c r="A147" s="249">
        <v>4055</v>
      </c>
      <c r="B147" s="249" t="s">
        <v>326</v>
      </c>
      <c r="F147" s="247">
        <f t="shared" si="5"/>
        <v>0</v>
      </c>
    </row>
    <row r="148" spans="1:6" ht="18.75" customHeight="1">
      <c r="A148" s="249">
        <v>4058</v>
      </c>
      <c r="B148" s="249" t="s">
        <v>623</v>
      </c>
      <c r="F148" s="247">
        <f t="shared" si="5"/>
        <v>0</v>
      </c>
    </row>
    <row r="149" spans="1:6" ht="18.75" customHeight="1">
      <c r="A149" s="249">
        <v>4059</v>
      </c>
      <c r="B149" s="249" t="s">
        <v>318</v>
      </c>
      <c r="F149" s="247">
        <f t="shared" si="5"/>
        <v>0</v>
      </c>
    </row>
    <row r="150" spans="1:6" ht="18.75" customHeight="1">
      <c r="A150" s="249">
        <v>4070</v>
      </c>
      <c r="B150" s="249" t="s">
        <v>539</v>
      </c>
      <c r="F150" s="247">
        <f t="shared" si="5"/>
        <v>0</v>
      </c>
    </row>
    <row r="151" spans="1:6" ht="18.75" customHeight="1">
      <c r="A151" s="249">
        <v>4075</v>
      </c>
      <c r="B151" s="249" t="s">
        <v>622</v>
      </c>
      <c r="F151" s="247">
        <f t="shared" si="5"/>
        <v>0</v>
      </c>
    </row>
    <row r="152" spans="1:6" ht="18.75" customHeight="1">
      <c r="A152" s="251" t="s">
        <v>162</v>
      </c>
      <c r="B152" s="251" t="s">
        <v>621</v>
      </c>
      <c r="F152" s="247">
        <f t="shared" si="5"/>
        <v>0</v>
      </c>
    </row>
    <row r="153" spans="1:6" ht="18.75" customHeight="1">
      <c r="A153" s="249">
        <v>4202</v>
      </c>
      <c r="B153" s="249" t="s">
        <v>620</v>
      </c>
      <c r="F153" s="247">
        <f t="shared" si="5"/>
        <v>0</v>
      </c>
    </row>
    <row r="154" spans="1:6" ht="18.75" customHeight="1">
      <c r="A154" s="249">
        <v>4210</v>
      </c>
      <c r="B154" s="249" t="s">
        <v>619</v>
      </c>
      <c r="F154" s="247">
        <f t="shared" si="5"/>
        <v>0</v>
      </c>
    </row>
    <row r="155" spans="1:6" ht="18.75" customHeight="1">
      <c r="A155" s="249">
        <v>4211</v>
      </c>
      <c r="B155" s="249" t="s">
        <v>618</v>
      </c>
      <c r="F155" s="247">
        <f t="shared" si="5"/>
        <v>0</v>
      </c>
    </row>
    <row r="156" spans="1:6" ht="18.75" customHeight="1">
      <c r="A156" s="249">
        <v>4215</v>
      </c>
      <c r="B156" s="249" t="s">
        <v>617</v>
      </c>
      <c r="F156" s="247">
        <f t="shared" si="5"/>
        <v>0</v>
      </c>
    </row>
    <row r="157" spans="1:6" ht="18.75" customHeight="1">
      <c r="A157" s="249">
        <v>4216</v>
      </c>
      <c r="B157" s="249" t="s">
        <v>616</v>
      </c>
      <c r="F157" s="247">
        <f t="shared" si="5"/>
        <v>0</v>
      </c>
    </row>
    <row r="158" spans="1:6" ht="18.75" customHeight="1">
      <c r="A158" s="249">
        <v>4217</v>
      </c>
      <c r="B158" s="249" t="s">
        <v>615</v>
      </c>
      <c r="F158" s="247">
        <f t="shared" si="5"/>
        <v>0</v>
      </c>
    </row>
    <row r="159" spans="1:6" ht="18.75" customHeight="1">
      <c r="A159" s="249">
        <v>4220</v>
      </c>
      <c r="B159" s="249" t="s">
        <v>614</v>
      </c>
      <c r="F159" s="247">
        <f t="shared" si="5"/>
        <v>0</v>
      </c>
    </row>
    <row r="160" spans="1:6" ht="18.75" customHeight="1">
      <c r="A160" s="249">
        <v>4221</v>
      </c>
      <c r="B160" s="249" t="s">
        <v>613</v>
      </c>
      <c r="F160" s="247">
        <f t="shared" si="5"/>
        <v>0</v>
      </c>
    </row>
    <row r="161" spans="1:6" ht="18.75" customHeight="1">
      <c r="A161" s="249">
        <v>4225</v>
      </c>
      <c r="B161" s="249" t="s">
        <v>612</v>
      </c>
      <c r="F161" s="247">
        <f t="shared" si="5"/>
        <v>0</v>
      </c>
    </row>
    <row r="162" spans="1:6" ht="18.75" customHeight="1">
      <c r="A162" s="249">
        <v>4235</v>
      </c>
      <c r="B162" s="249" t="s">
        <v>611</v>
      </c>
      <c r="F162" s="247">
        <f t="shared" si="5"/>
        <v>0</v>
      </c>
    </row>
    <row r="163" spans="1:6" ht="18.75" customHeight="1">
      <c r="A163" s="249">
        <v>4236</v>
      </c>
      <c r="B163" s="249" t="s">
        <v>610</v>
      </c>
      <c r="F163" s="247">
        <f t="shared" si="5"/>
        <v>0</v>
      </c>
    </row>
    <row r="164" spans="1:6" ht="18.75" customHeight="1">
      <c r="A164" s="249">
        <v>4250</v>
      </c>
      <c r="B164" s="249" t="s">
        <v>499</v>
      </c>
      <c r="F164" s="247">
        <f t="shared" si="5"/>
        <v>0</v>
      </c>
    </row>
    <row r="165" spans="1:6" ht="18.75" customHeight="1">
      <c r="A165" s="251" t="s">
        <v>158</v>
      </c>
      <c r="B165" s="251" t="s">
        <v>609</v>
      </c>
      <c r="F165" s="247">
        <f t="shared" si="5"/>
        <v>0</v>
      </c>
    </row>
    <row r="166" spans="1:6" ht="18.75" customHeight="1">
      <c r="A166" s="249">
        <v>4401</v>
      </c>
      <c r="B166" s="249" t="s">
        <v>268</v>
      </c>
      <c r="F166" s="247">
        <f t="shared" si="5"/>
        <v>0</v>
      </c>
    </row>
    <row r="167" spans="1:6" ht="18.75" customHeight="1">
      <c r="A167" s="249">
        <v>4402</v>
      </c>
      <c r="B167" s="249" t="s">
        <v>608</v>
      </c>
      <c r="F167" s="247">
        <f t="shared" si="5"/>
        <v>0</v>
      </c>
    </row>
    <row r="168" spans="1:6" ht="18.75" customHeight="1">
      <c r="A168" s="249">
        <v>4403</v>
      </c>
      <c r="B168" s="249" t="s">
        <v>495</v>
      </c>
      <c r="F168" s="247">
        <f t="shared" si="5"/>
        <v>0</v>
      </c>
    </row>
    <row r="169" spans="1:6" ht="18.75" customHeight="1">
      <c r="A169" s="249">
        <v>4404</v>
      </c>
      <c r="B169" s="249" t="s">
        <v>494</v>
      </c>
      <c r="F169" s="247">
        <f t="shared" si="5"/>
        <v>0</v>
      </c>
    </row>
    <row r="170" spans="1:6" ht="18.75" customHeight="1">
      <c r="A170" s="249">
        <v>4405</v>
      </c>
      <c r="B170" s="249" t="s">
        <v>261</v>
      </c>
      <c r="F170" s="247">
        <f t="shared" si="5"/>
        <v>0</v>
      </c>
    </row>
    <row r="171" spans="1:6" ht="18.75" customHeight="1">
      <c r="A171" s="249">
        <v>4406</v>
      </c>
      <c r="B171" s="249" t="s">
        <v>607</v>
      </c>
      <c r="F171" s="247">
        <f t="shared" si="5"/>
        <v>0</v>
      </c>
    </row>
    <row r="172" spans="1:6" ht="18.75" customHeight="1">
      <c r="A172" s="249">
        <v>4407</v>
      </c>
      <c r="B172" s="249" t="s">
        <v>256</v>
      </c>
      <c r="F172" s="247">
        <f t="shared" si="5"/>
        <v>0</v>
      </c>
    </row>
    <row r="173" spans="1:6" ht="18.75" customHeight="1">
      <c r="A173" s="249">
        <v>4408</v>
      </c>
      <c r="B173" s="249" t="s">
        <v>606</v>
      </c>
      <c r="F173" s="247">
        <f t="shared" si="5"/>
        <v>0</v>
      </c>
    </row>
    <row r="174" spans="1:6" ht="18.75" customHeight="1">
      <c r="A174" s="249">
        <v>4415</v>
      </c>
      <c r="B174" s="249" t="s">
        <v>490</v>
      </c>
      <c r="F174" s="247">
        <f t="shared" si="5"/>
        <v>0</v>
      </c>
    </row>
    <row r="175" spans="1:6" ht="18.75" customHeight="1">
      <c r="A175" s="249">
        <v>4416</v>
      </c>
      <c r="B175" s="249" t="s">
        <v>605</v>
      </c>
      <c r="F175" s="247">
        <f t="shared" si="5"/>
        <v>0</v>
      </c>
    </row>
    <row r="176" spans="1:6" ht="18.75" customHeight="1">
      <c r="A176" s="249">
        <v>4425</v>
      </c>
      <c r="B176" s="249" t="s">
        <v>250</v>
      </c>
      <c r="F176" s="247">
        <f aca="true" t="shared" si="6" ref="F176:F207">SUM(D176:E176)</f>
        <v>0</v>
      </c>
    </row>
    <row r="177" spans="1:6" ht="18.75" customHeight="1">
      <c r="A177" s="249">
        <v>4435</v>
      </c>
      <c r="B177" s="249" t="s">
        <v>248</v>
      </c>
      <c r="F177" s="247">
        <f t="shared" si="6"/>
        <v>0</v>
      </c>
    </row>
    <row r="178" spans="1:6" ht="18.75" customHeight="1">
      <c r="A178" s="249">
        <v>4515</v>
      </c>
      <c r="B178" s="249" t="s">
        <v>478</v>
      </c>
      <c r="F178" s="247">
        <f t="shared" si="6"/>
        <v>0</v>
      </c>
    </row>
    <row r="179" spans="1:6" ht="18.75" customHeight="1">
      <c r="A179" s="249">
        <v>4551</v>
      </c>
      <c r="B179" s="249" t="s">
        <v>604</v>
      </c>
      <c r="F179" s="247">
        <f t="shared" si="6"/>
        <v>0</v>
      </c>
    </row>
    <row r="180" spans="1:6" ht="18.75" customHeight="1">
      <c r="A180" s="249">
        <v>4552</v>
      </c>
      <c r="B180" s="249" t="s">
        <v>476</v>
      </c>
      <c r="F180" s="247">
        <f t="shared" si="6"/>
        <v>0</v>
      </c>
    </row>
    <row r="181" spans="1:6" ht="18.75" customHeight="1">
      <c r="A181" s="249">
        <v>4575</v>
      </c>
      <c r="B181" s="249" t="s">
        <v>238</v>
      </c>
      <c r="F181" s="247">
        <f t="shared" si="6"/>
        <v>0</v>
      </c>
    </row>
    <row r="182" spans="1:6" ht="18.75" customHeight="1">
      <c r="A182" s="249">
        <v>4700</v>
      </c>
      <c r="B182" s="249" t="s">
        <v>475</v>
      </c>
      <c r="F182" s="247">
        <f t="shared" si="6"/>
        <v>0</v>
      </c>
    </row>
    <row r="183" spans="1:6" ht="18.75" customHeight="1">
      <c r="A183" s="249">
        <v>4701</v>
      </c>
      <c r="B183" s="249" t="s">
        <v>474</v>
      </c>
      <c r="F183" s="247">
        <f t="shared" si="6"/>
        <v>0</v>
      </c>
    </row>
    <row r="184" spans="1:6" ht="18.75" customHeight="1">
      <c r="A184" s="249">
        <v>4702</v>
      </c>
      <c r="B184" s="249" t="s">
        <v>602</v>
      </c>
      <c r="F184" s="247">
        <f t="shared" si="6"/>
        <v>0</v>
      </c>
    </row>
    <row r="185" spans="1:6" ht="18.75" customHeight="1">
      <c r="A185" s="249">
        <v>4705</v>
      </c>
      <c r="B185" s="249" t="s">
        <v>226</v>
      </c>
      <c r="F185" s="247">
        <f t="shared" si="6"/>
        <v>0</v>
      </c>
    </row>
    <row r="186" spans="1:6" ht="18.75" customHeight="1">
      <c r="A186" s="249">
        <v>4711</v>
      </c>
      <c r="B186" s="249" t="s">
        <v>472</v>
      </c>
      <c r="F186" s="247">
        <f t="shared" si="6"/>
        <v>0</v>
      </c>
    </row>
    <row r="187" spans="1:6" ht="18.75" customHeight="1">
      <c r="A187" s="249">
        <v>4801</v>
      </c>
      <c r="B187" s="249" t="s">
        <v>601</v>
      </c>
      <c r="F187" s="247">
        <f t="shared" si="6"/>
        <v>0</v>
      </c>
    </row>
    <row r="188" spans="1:6" ht="18.75" customHeight="1">
      <c r="A188" s="249">
        <v>4810</v>
      </c>
      <c r="B188" s="249" t="s">
        <v>600</v>
      </c>
      <c r="F188" s="247">
        <f t="shared" si="6"/>
        <v>0</v>
      </c>
    </row>
    <row r="189" spans="1:6" ht="18.75" customHeight="1">
      <c r="A189" s="249">
        <v>4851</v>
      </c>
      <c r="B189" s="249" t="s">
        <v>468</v>
      </c>
      <c r="F189" s="247">
        <f t="shared" si="6"/>
        <v>0</v>
      </c>
    </row>
    <row r="190" spans="1:6" ht="18.75" customHeight="1">
      <c r="A190" s="249">
        <v>4852</v>
      </c>
      <c r="B190" s="249" t="s">
        <v>213</v>
      </c>
      <c r="F190" s="247">
        <f t="shared" si="6"/>
        <v>0</v>
      </c>
    </row>
    <row r="191" spans="1:6" ht="18.75" customHeight="1">
      <c r="A191" s="249">
        <v>4853</v>
      </c>
      <c r="B191" s="249" t="s">
        <v>599</v>
      </c>
      <c r="F191" s="247">
        <f t="shared" si="6"/>
        <v>0</v>
      </c>
    </row>
    <row r="192" spans="1:6" ht="18.75" customHeight="1">
      <c r="A192" s="249">
        <v>4854</v>
      </c>
      <c r="B192" s="249" t="s">
        <v>598</v>
      </c>
      <c r="F192" s="247">
        <f t="shared" si="6"/>
        <v>0</v>
      </c>
    </row>
    <row r="193" spans="1:6" ht="18.75" customHeight="1">
      <c r="A193" s="249">
        <v>4855</v>
      </c>
      <c r="B193" s="249" t="s">
        <v>597</v>
      </c>
      <c r="F193" s="247">
        <f t="shared" si="6"/>
        <v>0</v>
      </c>
    </row>
    <row r="194" spans="1:6" ht="18.75" customHeight="1">
      <c r="A194" s="249">
        <v>4856</v>
      </c>
      <c r="B194" s="249" t="s">
        <v>596</v>
      </c>
      <c r="F194" s="247">
        <f t="shared" si="6"/>
        <v>0</v>
      </c>
    </row>
    <row r="195" spans="1:6" ht="18.75" customHeight="1">
      <c r="A195" s="249">
        <v>4857</v>
      </c>
      <c r="B195" s="249" t="s">
        <v>595</v>
      </c>
      <c r="F195" s="247">
        <f t="shared" si="6"/>
        <v>0</v>
      </c>
    </row>
    <row r="196" spans="1:6" ht="18.75" customHeight="1">
      <c r="A196" s="249">
        <v>4858</v>
      </c>
      <c r="B196" s="249" t="s">
        <v>594</v>
      </c>
      <c r="F196" s="247">
        <f t="shared" si="6"/>
        <v>0</v>
      </c>
    </row>
    <row r="197" spans="1:6" ht="18.75" customHeight="1">
      <c r="A197" s="249">
        <v>4859</v>
      </c>
      <c r="B197" s="249" t="s">
        <v>593</v>
      </c>
      <c r="F197" s="247">
        <f t="shared" si="6"/>
        <v>0</v>
      </c>
    </row>
    <row r="198" spans="1:6" ht="18.75" customHeight="1">
      <c r="A198" s="249">
        <v>4860</v>
      </c>
      <c r="B198" s="249" t="s">
        <v>592</v>
      </c>
      <c r="F198" s="247">
        <f t="shared" si="6"/>
        <v>0</v>
      </c>
    </row>
    <row r="199" spans="1:6" ht="18.75" customHeight="1">
      <c r="A199" s="249">
        <v>4875</v>
      </c>
      <c r="B199" s="249" t="s">
        <v>208</v>
      </c>
      <c r="F199" s="247">
        <f t="shared" si="6"/>
        <v>0</v>
      </c>
    </row>
    <row r="200" spans="1:6" ht="18.75" customHeight="1">
      <c r="A200" s="249">
        <v>4885</v>
      </c>
      <c r="B200" s="249" t="s">
        <v>591</v>
      </c>
      <c r="F200" s="247">
        <f t="shared" si="6"/>
        <v>0</v>
      </c>
    </row>
    <row r="201" spans="1:6" ht="18.75" customHeight="1">
      <c r="A201" s="249">
        <v>5051</v>
      </c>
      <c r="B201" s="249" t="s">
        <v>464</v>
      </c>
      <c r="F201" s="247">
        <f t="shared" si="6"/>
        <v>0</v>
      </c>
    </row>
    <row r="202" spans="1:6" ht="18.75" customHeight="1">
      <c r="A202" s="249">
        <v>5052</v>
      </c>
      <c r="B202" s="249" t="s">
        <v>463</v>
      </c>
      <c r="F202" s="247">
        <f t="shared" si="6"/>
        <v>0</v>
      </c>
    </row>
    <row r="203" spans="1:6" ht="18.75" customHeight="1">
      <c r="A203" s="249">
        <v>5053</v>
      </c>
      <c r="B203" s="249" t="s">
        <v>462</v>
      </c>
      <c r="F203" s="247">
        <f t="shared" si="6"/>
        <v>0</v>
      </c>
    </row>
    <row r="204" spans="1:6" ht="18.75" customHeight="1">
      <c r="A204" s="249">
        <v>5054</v>
      </c>
      <c r="B204" s="249" t="s">
        <v>461</v>
      </c>
      <c r="F204" s="247">
        <f t="shared" si="6"/>
        <v>0</v>
      </c>
    </row>
    <row r="205" spans="1:6" ht="18.75" customHeight="1">
      <c r="A205" s="249">
        <v>5055</v>
      </c>
      <c r="B205" s="249" t="s">
        <v>460</v>
      </c>
      <c r="F205" s="247">
        <f t="shared" si="6"/>
        <v>0</v>
      </c>
    </row>
    <row r="206" spans="1:6" ht="18.75" customHeight="1">
      <c r="A206" s="249">
        <v>5056</v>
      </c>
      <c r="B206" s="249" t="s">
        <v>201</v>
      </c>
      <c r="F206" s="247">
        <f t="shared" si="6"/>
        <v>0</v>
      </c>
    </row>
    <row r="207" spans="1:6" ht="18.75" customHeight="1">
      <c r="A207" s="249">
        <v>5075</v>
      </c>
      <c r="B207" s="249" t="s">
        <v>459</v>
      </c>
      <c r="F207" s="247">
        <f t="shared" si="6"/>
        <v>0</v>
      </c>
    </row>
    <row r="208" spans="1:6" ht="18.75" customHeight="1">
      <c r="A208" s="249">
        <v>5425</v>
      </c>
      <c r="B208" s="249" t="s">
        <v>590</v>
      </c>
      <c r="F208" s="247">
        <f aca="true" t="shared" si="7" ref="F208:F216">SUM(D208:E208)</f>
        <v>0</v>
      </c>
    </row>
    <row r="209" spans="1:6" ht="18.75" customHeight="1">
      <c r="A209" s="249">
        <v>5452</v>
      </c>
      <c r="B209" s="249" t="s">
        <v>198</v>
      </c>
      <c r="F209" s="247">
        <f t="shared" si="7"/>
        <v>0</v>
      </c>
    </row>
    <row r="210" spans="1:6" ht="18.75" customHeight="1">
      <c r="A210" s="249">
        <v>5453</v>
      </c>
      <c r="B210" s="249" t="s">
        <v>589</v>
      </c>
      <c r="F210" s="247">
        <f t="shared" si="7"/>
        <v>0</v>
      </c>
    </row>
    <row r="211" spans="1:6" ht="18.75" customHeight="1">
      <c r="A211" s="249">
        <v>5455</v>
      </c>
      <c r="B211" s="249" t="s">
        <v>588</v>
      </c>
      <c r="F211" s="247">
        <f t="shared" si="7"/>
        <v>0</v>
      </c>
    </row>
    <row r="212" spans="1:6" ht="18.75" customHeight="1">
      <c r="A212" s="249">
        <v>5465</v>
      </c>
      <c r="B212" s="249" t="s">
        <v>452</v>
      </c>
      <c r="F212" s="247">
        <f t="shared" si="7"/>
        <v>0</v>
      </c>
    </row>
    <row r="213" spans="1:6" ht="12.75">
      <c r="A213" s="249">
        <v>5466</v>
      </c>
      <c r="B213" s="249" t="s">
        <v>587</v>
      </c>
      <c r="F213" s="247">
        <f t="shared" si="7"/>
        <v>0</v>
      </c>
    </row>
    <row r="214" spans="1:6" ht="18.75" customHeight="1">
      <c r="A214" s="249">
        <v>5475</v>
      </c>
      <c r="B214" s="249" t="s">
        <v>586</v>
      </c>
      <c r="F214" s="247">
        <f t="shared" si="7"/>
        <v>0</v>
      </c>
    </row>
    <row r="215" spans="1:6" ht="12.75">
      <c r="A215" s="251" t="s">
        <v>687</v>
      </c>
      <c r="B215" s="251"/>
      <c r="F215" s="247">
        <f t="shared" si="7"/>
        <v>0</v>
      </c>
    </row>
    <row r="216" spans="1:6" ht="12.75">
      <c r="A216" s="251" t="s">
        <v>686</v>
      </c>
      <c r="B216" s="251"/>
      <c r="C216" s="248">
        <f>SUM(C143,C215)</f>
        <v>27587</v>
      </c>
      <c r="D216" s="248">
        <f>SUM(D143,D215)</f>
        <v>584.32</v>
      </c>
      <c r="E216" s="248">
        <f>SUM(E143,E215)</f>
        <v>727.19</v>
      </c>
      <c r="F216" s="247">
        <f t="shared" si="7"/>
        <v>1311.5100000000002</v>
      </c>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87" useFirstPageNumber="1" orientation="landscape"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215"/>
  <sheetViews>
    <sheetView zoomScalePageLayoutView="0" workbookViewId="0" topLeftCell="C1">
      <selection activeCell="E88" sqref="E88"/>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1667</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185</v>
      </c>
      <c r="D9" s="255">
        <v>3.26</v>
      </c>
      <c r="E9" s="255">
        <v>4.41</v>
      </c>
      <c r="F9" s="267">
        <f>SUM(D9:E9)</f>
        <v>7.67</v>
      </c>
    </row>
    <row r="10" spans="1:6" ht="22.5" customHeight="1">
      <c r="A10" s="249">
        <v>2012</v>
      </c>
      <c r="B10" s="249" t="s">
        <v>580</v>
      </c>
      <c r="C10" s="267">
        <v>81</v>
      </c>
      <c r="D10" s="255">
        <v>1.51</v>
      </c>
      <c r="E10" s="255">
        <f>2.19+0.13</f>
        <v>2.32</v>
      </c>
      <c r="F10" s="267">
        <f>SUM(D10:E10)</f>
        <v>3.83</v>
      </c>
    </row>
    <row r="11" spans="1:6" ht="22.5" customHeight="1">
      <c r="A11" s="249">
        <v>2013</v>
      </c>
      <c r="B11" s="249" t="s">
        <v>579</v>
      </c>
      <c r="C11" s="267">
        <v>203</v>
      </c>
      <c r="D11" s="255">
        <v>2.43</v>
      </c>
      <c r="E11" s="255">
        <v>3.96</v>
      </c>
      <c r="F11" s="267">
        <f>SUM(D11:E11)</f>
        <v>6.390000000000001</v>
      </c>
    </row>
    <row r="12" spans="1:6" ht="22.5" customHeight="1">
      <c r="A12" s="249">
        <v>2014</v>
      </c>
      <c r="B12" s="249" t="s">
        <v>315</v>
      </c>
      <c r="C12" s="267">
        <v>201</v>
      </c>
      <c r="D12" s="255">
        <v>3.4699999999999998</v>
      </c>
      <c r="E12" s="255">
        <v>4.88</v>
      </c>
      <c r="F12" s="267">
        <v>8.35</v>
      </c>
    </row>
    <row r="13" spans="1:6" ht="22.5" customHeight="1">
      <c r="A13" s="249">
        <v>2015</v>
      </c>
      <c r="B13" s="249" t="s">
        <v>314</v>
      </c>
      <c r="C13" s="267">
        <v>53</v>
      </c>
      <c r="D13" s="255">
        <v>1</v>
      </c>
      <c r="E13" s="255">
        <v>1.5</v>
      </c>
      <c r="F13" s="267">
        <f aca="true" t="shared" si="0" ref="F13:F26">SUM(D13:E13)</f>
        <v>2.5</v>
      </c>
    </row>
    <row r="14" spans="1:6" ht="22.5" customHeight="1">
      <c r="A14" s="249" t="s">
        <v>578</v>
      </c>
      <c r="B14" s="249" t="s">
        <v>577</v>
      </c>
      <c r="C14" s="267"/>
      <c r="D14" s="255"/>
      <c r="E14" s="255"/>
      <c r="F14" s="267">
        <f t="shared" si="0"/>
        <v>0</v>
      </c>
    </row>
    <row r="15" spans="1:6" ht="22.5" customHeight="1">
      <c r="A15" s="249">
        <v>2020</v>
      </c>
      <c r="B15" s="260" t="s">
        <v>576</v>
      </c>
      <c r="C15" s="267">
        <v>30</v>
      </c>
      <c r="D15" s="255">
        <v>0.61</v>
      </c>
      <c r="E15" s="255">
        <v>0.68</v>
      </c>
      <c r="F15" s="267">
        <f t="shared" si="0"/>
        <v>1.29</v>
      </c>
    </row>
    <row r="16" spans="1:6" ht="22.5" customHeight="1">
      <c r="A16" s="249">
        <v>2029</v>
      </c>
      <c r="B16" s="249" t="s">
        <v>575</v>
      </c>
      <c r="C16" s="267">
        <v>217</v>
      </c>
      <c r="D16" s="255">
        <v>3.2</v>
      </c>
      <c r="E16" s="255">
        <v>5</v>
      </c>
      <c r="F16" s="267">
        <f t="shared" si="0"/>
        <v>8.2</v>
      </c>
    </row>
    <row r="17" spans="1:6" ht="22.5" customHeight="1">
      <c r="A17" s="249">
        <v>2030</v>
      </c>
      <c r="B17" s="249" t="s">
        <v>574</v>
      </c>
      <c r="C17" s="267"/>
      <c r="D17" s="255"/>
      <c r="E17" s="255"/>
      <c r="F17" s="267">
        <f t="shared" si="0"/>
        <v>0</v>
      </c>
    </row>
    <row r="18" spans="1:6" ht="22.5" customHeight="1">
      <c r="A18" s="249">
        <v>2035</v>
      </c>
      <c r="B18" s="260" t="s">
        <v>573</v>
      </c>
      <c r="C18" s="267"/>
      <c r="D18" s="255"/>
      <c r="E18" s="255"/>
      <c r="F18" s="267">
        <f t="shared" si="0"/>
        <v>0</v>
      </c>
    </row>
    <row r="19" spans="1:6" ht="22.5" customHeight="1">
      <c r="A19" s="249">
        <v>2039</v>
      </c>
      <c r="B19" s="249" t="s">
        <v>572</v>
      </c>
      <c r="C19" s="267">
        <v>102</v>
      </c>
      <c r="D19" s="255">
        <v>1.82</v>
      </c>
      <c r="E19" s="255">
        <v>2.69</v>
      </c>
      <c r="F19" s="267">
        <f t="shared" si="0"/>
        <v>4.51</v>
      </c>
    </row>
    <row r="20" spans="1:6" ht="21.75" customHeight="1">
      <c r="A20" s="249">
        <v>2040</v>
      </c>
      <c r="B20" s="249" t="s">
        <v>571</v>
      </c>
      <c r="C20" s="267">
        <v>96</v>
      </c>
      <c r="D20" s="255">
        <v>1.47</v>
      </c>
      <c r="E20" s="255">
        <v>2.15</v>
      </c>
      <c r="F20" s="267">
        <f t="shared" si="0"/>
        <v>3.62</v>
      </c>
    </row>
    <row r="21" spans="1:6" ht="21.75" customHeight="1">
      <c r="A21" s="249">
        <v>2041</v>
      </c>
      <c r="B21" s="249" t="s">
        <v>570</v>
      </c>
      <c r="C21" s="267">
        <v>57</v>
      </c>
      <c r="D21" s="255">
        <v>0.99</v>
      </c>
      <c r="E21" s="255">
        <v>1.86</v>
      </c>
      <c r="F21" s="267">
        <f t="shared" si="0"/>
        <v>2.85</v>
      </c>
    </row>
    <row r="22" spans="1:6" ht="25.5">
      <c r="A22" s="249">
        <v>2043</v>
      </c>
      <c r="B22" s="261" t="s">
        <v>569</v>
      </c>
      <c r="C22" s="267"/>
      <c r="D22" s="255"/>
      <c r="E22" s="255"/>
      <c r="F22" s="267">
        <f t="shared" si="0"/>
        <v>0</v>
      </c>
    </row>
    <row r="23" spans="1:6" ht="24" customHeight="1">
      <c r="A23" s="249">
        <v>2045</v>
      </c>
      <c r="B23" s="260" t="s">
        <v>568</v>
      </c>
      <c r="C23" s="267">
        <v>26</v>
      </c>
      <c r="D23" s="255">
        <v>0.62</v>
      </c>
      <c r="E23" s="255">
        <v>0.92</v>
      </c>
      <c r="F23" s="267">
        <f t="shared" si="0"/>
        <v>1.54</v>
      </c>
    </row>
    <row r="24" spans="1:6" ht="21.75" customHeight="1">
      <c r="A24" s="249">
        <v>2047</v>
      </c>
      <c r="B24" s="249" t="s">
        <v>567</v>
      </c>
      <c r="C24" s="267"/>
      <c r="D24" s="255"/>
      <c r="E24" s="255"/>
      <c r="F24" s="267">
        <f t="shared" si="0"/>
        <v>0</v>
      </c>
    </row>
    <row r="25" spans="1:6" ht="21.75" customHeight="1">
      <c r="A25" s="258" t="s">
        <v>335</v>
      </c>
      <c r="B25" s="249" t="s">
        <v>556</v>
      </c>
      <c r="C25" s="267"/>
      <c r="D25" s="255"/>
      <c r="E25" s="255"/>
      <c r="F25" s="267">
        <f t="shared" si="0"/>
        <v>0</v>
      </c>
    </row>
    <row r="26" spans="1:6" ht="21.75" customHeight="1">
      <c r="A26" s="249">
        <v>2051</v>
      </c>
      <c r="B26" s="249" t="s">
        <v>328</v>
      </c>
      <c r="C26" s="257">
        <v>37</v>
      </c>
      <c r="D26" s="256">
        <v>0.93</v>
      </c>
      <c r="E26" s="256">
        <v>1.43</v>
      </c>
      <c r="F26" s="267">
        <f t="shared" si="0"/>
        <v>2.36</v>
      </c>
    </row>
    <row r="27" spans="1:6" ht="21.75" customHeight="1">
      <c r="A27" s="249">
        <v>2052</v>
      </c>
      <c r="B27" s="249" t="s">
        <v>555</v>
      </c>
      <c r="C27" s="257">
        <v>471</v>
      </c>
      <c r="D27" s="256">
        <v>8.22</v>
      </c>
      <c r="E27" s="256">
        <v>15.03</v>
      </c>
      <c r="F27" s="257">
        <v>23.25</v>
      </c>
    </row>
    <row r="28" spans="1:6" ht="21.75" customHeight="1">
      <c r="A28" s="249">
        <v>2053</v>
      </c>
      <c r="B28" s="249" t="s">
        <v>554</v>
      </c>
      <c r="C28" s="257">
        <v>333</v>
      </c>
      <c r="D28" s="256">
        <v>7.5</v>
      </c>
      <c r="E28" s="256">
        <v>11.6</v>
      </c>
      <c r="F28" s="267">
        <f>SUM(D28:E28)</f>
        <v>19.1</v>
      </c>
    </row>
    <row r="29" spans="1:6" ht="21.75" customHeight="1">
      <c r="A29" s="249">
        <v>2054</v>
      </c>
      <c r="B29" s="249" t="s">
        <v>553</v>
      </c>
      <c r="C29" s="257">
        <v>221</v>
      </c>
      <c r="D29" s="256">
        <v>4.16</v>
      </c>
      <c r="E29" s="256">
        <v>7.669999999999999</v>
      </c>
      <c r="F29" s="257">
        <v>11.83</v>
      </c>
    </row>
    <row r="30" spans="1:6" ht="21.75" customHeight="1">
      <c r="A30" s="249">
        <v>2055</v>
      </c>
      <c r="B30" s="249" t="s">
        <v>552</v>
      </c>
      <c r="C30" s="257">
        <v>5626</v>
      </c>
      <c r="D30" s="256">
        <v>125.15</v>
      </c>
      <c r="E30" s="256">
        <v>138.36</v>
      </c>
      <c r="F30" s="267">
        <f aca="true" t="shared" si="1" ref="F30:F39">SUM(D30:E30)</f>
        <v>263.51</v>
      </c>
    </row>
    <row r="31" spans="2:6" ht="21.75" customHeight="1">
      <c r="B31" s="258">
        <v>115</v>
      </c>
      <c r="C31" s="257"/>
      <c r="D31" s="256"/>
      <c r="E31" s="256"/>
      <c r="F31" s="267">
        <f t="shared" si="1"/>
        <v>0</v>
      </c>
    </row>
    <row r="32" spans="2:6" ht="12.75">
      <c r="B32" s="266"/>
      <c r="C32" s="257"/>
      <c r="D32" s="256"/>
      <c r="E32" s="256"/>
      <c r="F32" s="267">
        <f t="shared" si="1"/>
        <v>0</v>
      </c>
    </row>
    <row r="33" spans="1:6" ht="21.75" customHeight="1">
      <c r="A33" s="249">
        <v>2056</v>
      </c>
      <c r="B33" s="258" t="s">
        <v>550</v>
      </c>
      <c r="C33" s="257"/>
      <c r="D33" s="256"/>
      <c r="E33" s="256"/>
      <c r="F33" s="267">
        <f t="shared" si="1"/>
        <v>0</v>
      </c>
    </row>
    <row r="34" spans="2:6" ht="21.75" customHeight="1">
      <c r="B34" s="258">
        <v>102</v>
      </c>
      <c r="C34" s="257">
        <v>92</v>
      </c>
      <c r="D34" s="256">
        <v>1.53</v>
      </c>
      <c r="E34" s="256">
        <v>2.85</v>
      </c>
      <c r="F34" s="267">
        <f t="shared" si="1"/>
        <v>4.38</v>
      </c>
    </row>
    <row r="35" spans="2:6" ht="12.75">
      <c r="B35" s="266"/>
      <c r="C35" s="257"/>
      <c r="D35" s="256"/>
      <c r="E35" s="256"/>
      <c r="F35" s="267">
        <f t="shared" si="1"/>
        <v>0</v>
      </c>
    </row>
    <row r="36" spans="1:6" ht="21.75" customHeight="1">
      <c r="A36" s="249">
        <v>2057</v>
      </c>
      <c r="B36" s="249" t="s">
        <v>547</v>
      </c>
      <c r="C36" s="257"/>
      <c r="D36" s="256"/>
      <c r="E36" s="256"/>
      <c r="F36" s="267">
        <f t="shared" si="1"/>
        <v>0</v>
      </c>
    </row>
    <row r="37" spans="1:6" ht="21.75" customHeight="1">
      <c r="A37" s="249">
        <v>2058</v>
      </c>
      <c r="B37" s="249" t="s">
        <v>546</v>
      </c>
      <c r="C37" s="257">
        <v>144</v>
      </c>
      <c r="D37" s="256">
        <v>2.41</v>
      </c>
      <c r="E37" s="256">
        <v>3.53</v>
      </c>
      <c r="F37" s="267">
        <f t="shared" si="1"/>
        <v>5.9399999999999995</v>
      </c>
    </row>
    <row r="38" spans="1:6" ht="21.75" customHeight="1">
      <c r="A38" s="249">
        <v>2059</v>
      </c>
      <c r="B38" s="249" t="s">
        <v>692</v>
      </c>
      <c r="C38" s="257">
        <v>305</v>
      </c>
      <c r="D38" s="256">
        <v>6.06</v>
      </c>
      <c r="E38" s="256">
        <v>7.37</v>
      </c>
      <c r="F38" s="267">
        <f t="shared" si="1"/>
        <v>13.43</v>
      </c>
    </row>
    <row r="39" spans="1:6" ht="21.75" customHeight="1">
      <c r="A39" s="249">
        <v>2062</v>
      </c>
      <c r="B39" s="249" t="s">
        <v>540</v>
      </c>
      <c r="C39" s="257">
        <v>109</v>
      </c>
      <c r="D39" s="256">
        <v>2.31</v>
      </c>
      <c r="E39" s="256">
        <v>2.15</v>
      </c>
      <c r="F39" s="267">
        <f t="shared" si="1"/>
        <v>4.46</v>
      </c>
    </row>
    <row r="40" spans="1:6" ht="21.75" customHeight="1">
      <c r="A40" s="249">
        <v>2070</v>
      </c>
      <c r="B40" s="249" t="s">
        <v>539</v>
      </c>
      <c r="C40" s="257">
        <v>221</v>
      </c>
      <c r="D40" s="256">
        <v>5.1</v>
      </c>
      <c r="E40" s="256">
        <v>6.800000000000001</v>
      </c>
      <c r="F40" s="257">
        <v>11.9</v>
      </c>
    </row>
    <row r="41" spans="1:6" ht="21.75" customHeight="1">
      <c r="A41" s="249">
        <v>2075</v>
      </c>
      <c r="B41" s="249" t="s">
        <v>530</v>
      </c>
      <c r="C41" s="257">
        <v>21</v>
      </c>
      <c r="D41" s="256">
        <v>0.48</v>
      </c>
      <c r="E41" s="256">
        <v>0.73</v>
      </c>
      <c r="F41" s="267">
        <f aca="true" t="shared" si="2" ref="F41:F57">SUM(D41:E41)</f>
        <v>1.21</v>
      </c>
    </row>
    <row r="42" spans="3:6" ht="12.75">
      <c r="C42" s="257"/>
      <c r="D42" s="256"/>
      <c r="E42" s="256"/>
      <c r="F42" s="267">
        <f t="shared" si="2"/>
        <v>0</v>
      </c>
    </row>
    <row r="43" spans="1:6" ht="21.75" customHeight="1">
      <c r="A43" s="251" t="s">
        <v>162</v>
      </c>
      <c r="B43" s="251" t="s">
        <v>304</v>
      </c>
      <c r="C43" s="257"/>
      <c r="D43" s="256"/>
      <c r="E43" s="256"/>
      <c r="F43" s="267">
        <f t="shared" si="2"/>
        <v>0</v>
      </c>
    </row>
    <row r="44" spans="1:6" ht="21.75" customHeight="1">
      <c r="A44" s="249">
        <v>2202</v>
      </c>
      <c r="B44" s="249" t="s">
        <v>301</v>
      </c>
      <c r="C44" s="257">
        <v>6730</v>
      </c>
      <c r="D44" s="256">
        <v>148.76</v>
      </c>
      <c r="E44" s="256">
        <v>226.24</v>
      </c>
      <c r="F44" s="267">
        <f t="shared" si="2"/>
        <v>375</v>
      </c>
    </row>
    <row r="45" spans="2:6" ht="21.75" customHeight="1">
      <c r="B45" s="262" t="s">
        <v>229</v>
      </c>
      <c r="C45" s="257"/>
      <c r="D45" s="256"/>
      <c r="E45" s="256"/>
      <c r="F45" s="267">
        <f t="shared" si="2"/>
        <v>0</v>
      </c>
    </row>
    <row r="46" spans="2:6" ht="21.75" customHeight="1">
      <c r="B46" s="262" t="s">
        <v>186</v>
      </c>
      <c r="C46" s="257"/>
      <c r="D46" s="256"/>
      <c r="E46" s="256"/>
      <c r="F46" s="267">
        <f t="shared" si="2"/>
        <v>0</v>
      </c>
    </row>
    <row r="47" spans="2:6" ht="21.75" customHeight="1">
      <c r="B47" s="262" t="s">
        <v>184</v>
      </c>
      <c r="C47" s="257"/>
      <c r="D47" s="256"/>
      <c r="E47" s="256"/>
      <c r="F47" s="267">
        <f t="shared" si="2"/>
        <v>0</v>
      </c>
    </row>
    <row r="48" spans="2:6" ht="21.75" customHeight="1">
      <c r="B48" s="262" t="s">
        <v>182</v>
      </c>
      <c r="C48" s="257"/>
      <c r="D48" s="256"/>
      <c r="E48" s="256"/>
      <c r="F48" s="267">
        <f t="shared" si="2"/>
        <v>0</v>
      </c>
    </row>
    <row r="49" spans="2:6" ht="21.75" customHeight="1">
      <c r="B49" s="262" t="s">
        <v>180</v>
      </c>
      <c r="C49" s="257"/>
      <c r="D49" s="256"/>
      <c r="E49" s="256"/>
      <c r="F49" s="267">
        <f t="shared" si="2"/>
        <v>0</v>
      </c>
    </row>
    <row r="50" spans="2:6" ht="21.75" customHeight="1">
      <c r="B50" s="262">
        <v>80</v>
      </c>
      <c r="C50" s="257"/>
      <c r="D50" s="256"/>
      <c r="E50" s="256"/>
      <c r="F50" s="267">
        <f t="shared" si="2"/>
        <v>0</v>
      </c>
    </row>
    <row r="51" spans="1:6" ht="21.75" customHeight="1">
      <c r="A51" s="249">
        <v>2203</v>
      </c>
      <c r="B51" s="249" t="s">
        <v>298</v>
      </c>
      <c r="C51" s="257">
        <v>15</v>
      </c>
      <c r="D51" s="256">
        <v>0.3</v>
      </c>
      <c r="E51" s="256">
        <v>0.45</v>
      </c>
      <c r="F51" s="267">
        <f t="shared" si="2"/>
        <v>0.75</v>
      </c>
    </row>
    <row r="52" spans="1:6" ht="21.75" customHeight="1">
      <c r="A52" s="249">
        <v>2204</v>
      </c>
      <c r="B52" s="249" t="s">
        <v>525</v>
      </c>
      <c r="C52" s="257">
        <v>109</v>
      </c>
      <c r="D52" s="256">
        <v>2.25</v>
      </c>
      <c r="E52" s="256">
        <v>3.34</v>
      </c>
      <c r="F52" s="267">
        <f t="shared" si="2"/>
        <v>5.59</v>
      </c>
    </row>
    <row r="53" spans="1:6" ht="21.75" customHeight="1">
      <c r="A53" s="249">
        <v>2205</v>
      </c>
      <c r="B53" s="249" t="s">
        <v>524</v>
      </c>
      <c r="C53" s="257">
        <v>105</v>
      </c>
      <c r="D53" s="256">
        <v>2.11</v>
      </c>
      <c r="E53" s="256">
        <v>3.39</v>
      </c>
      <c r="F53" s="267">
        <f t="shared" si="2"/>
        <v>5.5</v>
      </c>
    </row>
    <row r="54" spans="1:6" ht="21.75" customHeight="1">
      <c r="A54" s="249">
        <v>2210</v>
      </c>
      <c r="B54" s="249" t="s">
        <v>523</v>
      </c>
      <c r="C54" s="257">
        <v>1878</v>
      </c>
      <c r="D54" s="256">
        <v>58.49</v>
      </c>
      <c r="E54" s="256">
        <v>63.39</v>
      </c>
      <c r="F54" s="267">
        <f t="shared" si="2"/>
        <v>121.88</v>
      </c>
    </row>
    <row r="55" spans="2:6" ht="21.75" customHeight="1">
      <c r="B55" s="262" t="s">
        <v>382</v>
      </c>
      <c r="C55" s="257"/>
      <c r="D55" s="256"/>
      <c r="E55" s="256"/>
      <c r="F55" s="267">
        <f t="shared" si="2"/>
        <v>0</v>
      </c>
    </row>
    <row r="56" spans="2:6" ht="21.75" customHeight="1">
      <c r="B56" s="262" t="s">
        <v>522</v>
      </c>
      <c r="C56" s="257"/>
      <c r="D56" s="256"/>
      <c r="E56" s="256"/>
      <c r="F56" s="267">
        <f t="shared" si="2"/>
        <v>0</v>
      </c>
    </row>
    <row r="57" spans="1:6" ht="21.75" customHeight="1">
      <c r="A57" s="249">
        <v>2211</v>
      </c>
      <c r="B57" s="249" t="s">
        <v>521</v>
      </c>
      <c r="C57" s="257">
        <v>265</v>
      </c>
      <c r="D57" s="256">
        <v>8.05</v>
      </c>
      <c r="E57" s="256">
        <v>8.74</v>
      </c>
      <c r="F57" s="267">
        <f t="shared" si="2"/>
        <v>16.79</v>
      </c>
    </row>
    <row r="58" spans="1:6" ht="21.75" customHeight="1">
      <c r="A58" s="249">
        <v>2215</v>
      </c>
      <c r="B58" s="258" t="s">
        <v>520</v>
      </c>
      <c r="C58" s="257">
        <v>416</v>
      </c>
      <c r="D58" s="256">
        <v>8.37</v>
      </c>
      <c r="E58" s="256">
        <v>13.34</v>
      </c>
      <c r="F58" s="257">
        <v>21.71</v>
      </c>
    </row>
    <row r="59" spans="2:6" ht="21.75" customHeight="1">
      <c r="B59" s="262" t="s">
        <v>229</v>
      </c>
      <c r="C59" s="257"/>
      <c r="D59" s="256"/>
      <c r="E59" s="256"/>
      <c r="F59" s="267">
        <f aca="true" t="shared" si="3" ref="F59:F70">SUM(D59:E59)</f>
        <v>0</v>
      </c>
    </row>
    <row r="60" spans="2:6" ht="21" customHeight="1">
      <c r="B60" s="262">
        <v>101</v>
      </c>
      <c r="C60" s="257"/>
      <c r="D60" s="256"/>
      <c r="E60" s="256"/>
      <c r="F60" s="267">
        <f t="shared" si="3"/>
        <v>0</v>
      </c>
    </row>
    <row r="61" spans="2:6" ht="22.5" customHeight="1">
      <c r="B61" s="258">
        <v>102</v>
      </c>
      <c r="C61" s="257"/>
      <c r="D61" s="256"/>
      <c r="E61" s="256"/>
      <c r="F61" s="267">
        <f t="shared" si="3"/>
        <v>0</v>
      </c>
    </row>
    <row r="62" spans="2:6" ht="21.75" customHeight="1">
      <c r="B62" s="258">
        <v>191</v>
      </c>
      <c r="C62" s="257"/>
      <c r="D62" s="256"/>
      <c r="E62" s="256"/>
      <c r="F62" s="267">
        <f t="shared" si="3"/>
        <v>0</v>
      </c>
    </row>
    <row r="63" spans="2:6" ht="21.75" customHeight="1">
      <c r="B63" s="262" t="s">
        <v>186</v>
      </c>
      <c r="C63" s="257"/>
      <c r="D63" s="256"/>
      <c r="E63" s="256"/>
      <c r="F63" s="267">
        <f t="shared" si="3"/>
        <v>0</v>
      </c>
    </row>
    <row r="64" spans="1:6" ht="21.75" customHeight="1">
      <c r="A64" s="249">
        <v>2216</v>
      </c>
      <c r="B64" s="249" t="s">
        <v>515</v>
      </c>
      <c r="C64" s="257"/>
      <c r="D64" s="256"/>
      <c r="E64" s="256"/>
      <c r="F64" s="267">
        <f t="shared" si="3"/>
        <v>0</v>
      </c>
    </row>
    <row r="65" spans="1:6" ht="21.75" customHeight="1">
      <c r="A65" s="249">
        <v>2059</v>
      </c>
      <c r="B65" s="249" t="s">
        <v>545</v>
      </c>
      <c r="C65" s="257"/>
      <c r="D65" s="256"/>
      <c r="E65" s="256"/>
      <c r="F65" s="267">
        <f t="shared" si="3"/>
        <v>0</v>
      </c>
    </row>
    <row r="66" spans="2:6" ht="21.75" customHeight="1">
      <c r="B66" s="262" t="s">
        <v>544</v>
      </c>
      <c r="C66" s="257"/>
      <c r="D66" s="256"/>
      <c r="E66" s="256"/>
      <c r="F66" s="267">
        <f t="shared" si="3"/>
        <v>0</v>
      </c>
    </row>
    <row r="67" spans="2:6" ht="21.75" customHeight="1">
      <c r="B67" s="262" t="s">
        <v>542</v>
      </c>
      <c r="C67" s="257"/>
      <c r="D67" s="256"/>
      <c r="E67" s="256"/>
      <c r="F67" s="267">
        <f t="shared" si="3"/>
        <v>0</v>
      </c>
    </row>
    <row r="68" spans="1:6" ht="21.75" customHeight="1">
      <c r="A68" s="249">
        <v>2217</v>
      </c>
      <c r="B68" s="249" t="s">
        <v>280</v>
      </c>
      <c r="C68" s="257">
        <v>220</v>
      </c>
      <c r="D68" s="256">
        <v>4.68</v>
      </c>
      <c r="E68" s="256">
        <v>7.03</v>
      </c>
      <c r="F68" s="267">
        <f t="shared" si="3"/>
        <v>11.71</v>
      </c>
    </row>
    <row r="69" spans="1:6" ht="21.75" customHeight="1">
      <c r="A69" s="249">
        <v>2220</v>
      </c>
      <c r="B69" s="249" t="s">
        <v>514</v>
      </c>
      <c r="C69" s="257">
        <v>104</v>
      </c>
      <c r="D69" s="256">
        <v>1.96</v>
      </c>
      <c r="E69" s="256">
        <v>3.24</v>
      </c>
      <c r="F69" s="267">
        <f t="shared" si="3"/>
        <v>5.2</v>
      </c>
    </row>
    <row r="70" spans="1:6" ht="21.75" customHeight="1">
      <c r="A70" s="249">
        <v>2225</v>
      </c>
      <c r="B70" s="249" t="s">
        <v>513</v>
      </c>
      <c r="C70" s="257">
        <v>63</v>
      </c>
      <c r="D70" s="256">
        <v>1.31</v>
      </c>
      <c r="E70" s="256">
        <v>2.1</v>
      </c>
      <c r="F70" s="267">
        <f t="shared" si="3"/>
        <v>3.41</v>
      </c>
    </row>
    <row r="71" spans="1:6" ht="21.75" customHeight="1">
      <c r="A71" s="249">
        <v>2230</v>
      </c>
      <c r="B71" s="249" t="s">
        <v>512</v>
      </c>
      <c r="C71" s="257">
        <v>92</v>
      </c>
      <c r="D71" s="256">
        <v>1.7799999999999998</v>
      </c>
      <c r="E71" s="256">
        <v>2.77</v>
      </c>
      <c r="F71" s="257">
        <v>4.55</v>
      </c>
    </row>
    <row r="72" spans="1:6" ht="21.75" customHeight="1">
      <c r="A72" s="249">
        <v>2235</v>
      </c>
      <c r="B72" s="249" t="s">
        <v>691</v>
      </c>
      <c r="C72" s="257">
        <v>219</v>
      </c>
      <c r="D72" s="256">
        <v>5.77</v>
      </c>
      <c r="E72" s="256">
        <v>9.29</v>
      </c>
      <c r="F72" s="267">
        <f aca="true" t="shared" si="4" ref="F72:F81">SUM(D72:E72)</f>
        <v>15.059999999999999</v>
      </c>
    </row>
    <row r="73" spans="1:6" ht="21.75" customHeight="1">
      <c r="A73" s="265" t="s">
        <v>229</v>
      </c>
      <c r="B73" s="258" t="s">
        <v>510</v>
      </c>
      <c r="C73" s="257"/>
      <c r="D73" s="256"/>
      <c r="E73" s="256"/>
      <c r="F73" s="267">
        <f t="shared" si="4"/>
        <v>0</v>
      </c>
    </row>
    <row r="74" spans="1:6" ht="18" customHeight="1">
      <c r="A74" s="265" t="s">
        <v>186</v>
      </c>
      <c r="B74" s="258" t="s">
        <v>509</v>
      </c>
      <c r="C74" s="257"/>
      <c r="D74" s="256"/>
      <c r="E74" s="256"/>
      <c r="F74" s="267">
        <f t="shared" si="4"/>
        <v>0</v>
      </c>
    </row>
    <row r="75" spans="1:6" ht="21.75" customHeight="1">
      <c r="A75" s="249">
        <v>2236</v>
      </c>
      <c r="B75" s="249" t="s">
        <v>505</v>
      </c>
      <c r="C75" s="257">
        <v>21</v>
      </c>
      <c r="D75" s="256">
        <v>0.54</v>
      </c>
      <c r="E75" s="256">
        <v>0.88</v>
      </c>
      <c r="F75" s="267">
        <f t="shared" si="4"/>
        <v>1.42</v>
      </c>
    </row>
    <row r="76" spans="1:6" ht="21.75" customHeight="1">
      <c r="A76" s="249">
        <v>2245</v>
      </c>
      <c r="B76" s="258" t="s">
        <v>502</v>
      </c>
      <c r="C76" s="257">
        <v>16</v>
      </c>
      <c r="D76" s="256">
        <v>0.2</v>
      </c>
      <c r="E76" s="256">
        <v>0.3</v>
      </c>
      <c r="F76" s="267">
        <f t="shared" si="4"/>
        <v>0.5</v>
      </c>
    </row>
    <row r="77" spans="2:6" ht="21.75" customHeight="1">
      <c r="B77" s="264" t="s">
        <v>229</v>
      </c>
      <c r="C77" s="257"/>
      <c r="D77" s="256"/>
      <c r="E77" s="256"/>
      <c r="F77" s="267">
        <f t="shared" si="4"/>
        <v>0</v>
      </c>
    </row>
    <row r="78" spans="2:6" ht="21.75" customHeight="1">
      <c r="B78" s="264" t="s">
        <v>186</v>
      </c>
      <c r="C78" s="257"/>
      <c r="D78" s="256"/>
      <c r="E78" s="256"/>
      <c r="F78" s="267">
        <f t="shared" si="4"/>
        <v>0</v>
      </c>
    </row>
    <row r="79" spans="1:6" ht="21.75" customHeight="1">
      <c r="A79" s="249">
        <v>2250</v>
      </c>
      <c r="B79" s="249" t="s">
        <v>499</v>
      </c>
      <c r="C79" s="257">
        <v>38</v>
      </c>
      <c r="D79" s="256">
        <v>0.79</v>
      </c>
      <c r="E79" s="256">
        <v>1.2</v>
      </c>
      <c r="F79" s="267">
        <f t="shared" si="4"/>
        <v>1.99</v>
      </c>
    </row>
    <row r="80" spans="1:6" ht="21.75" customHeight="1">
      <c r="A80" s="249">
        <v>2251</v>
      </c>
      <c r="B80" s="249" t="s">
        <v>498</v>
      </c>
      <c r="C80" s="257">
        <v>3</v>
      </c>
      <c r="D80" s="256">
        <v>0.14</v>
      </c>
      <c r="E80" s="256">
        <v>0.23</v>
      </c>
      <c r="F80" s="267">
        <f t="shared" si="4"/>
        <v>0.37</v>
      </c>
    </row>
    <row r="81" spans="1:6" ht="21.75" customHeight="1">
      <c r="A81" s="263" t="s">
        <v>158</v>
      </c>
      <c r="B81" s="251" t="s">
        <v>497</v>
      </c>
      <c r="C81" s="257"/>
      <c r="D81" s="256"/>
      <c r="E81" s="256"/>
      <c r="F81" s="267">
        <f t="shared" si="4"/>
        <v>0</v>
      </c>
    </row>
    <row r="82" spans="1:6" ht="21.75" customHeight="1">
      <c r="A82" s="259">
        <v>2401</v>
      </c>
      <c r="B82" s="249" t="s">
        <v>268</v>
      </c>
      <c r="C82" s="257">
        <v>858</v>
      </c>
      <c r="D82" s="256">
        <v>16.630000000000003</v>
      </c>
      <c r="E82" s="256">
        <v>25.990000000000002</v>
      </c>
      <c r="F82" s="257">
        <v>42.620000000000005</v>
      </c>
    </row>
    <row r="83" spans="1:6" ht="21.75" customHeight="1">
      <c r="A83" s="259">
        <v>2402</v>
      </c>
      <c r="B83" s="249" t="s">
        <v>496</v>
      </c>
      <c r="C83" s="257">
        <v>158</v>
      </c>
      <c r="D83" s="256">
        <v>3.19</v>
      </c>
      <c r="E83" s="256">
        <v>4.92</v>
      </c>
      <c r="F83" s="257">
        <v>8.11</v>
      </c>
    </row>
    <row r="84" spans="1:6" ht="21.75" customHeight="1">
      <c r="A84" s="259">
        <v>2403</v>
      </c>
      <c r="B84" s="249" t="s">
        <v>495</v>
      </c>
      <c r="C84" s="257">
        <v>618</v>
      </c>
      <c r="D84" s="256">
        <v>20.3</v>
      </c>
      <c r="E84" s="256">
        <v>7.71</v>
      </c>
      <c r="F84" s="267">
        <f aca="true" t="shared" si="5" ref="F84:F118">SUM(D84:E84)</f>
        <v>28.01</v>
      </c>
    </row>
    <row r="85" spans="1:6" ht="21.75" customHeight="1">
      <c r="A85" s="259">
        <v>2404</v>
      </c>
      <c r="B85" s="258" t="s">
        <v>494</v>
      </c>
      <c r="C85" s="257">
        <v>12</v>
      </c>
      <c r="D85" s="256">
        <v>0.55</v>
      </c>
      <c r="E85" s="256">
        <v>0.21</v>
      </c>
      <c r="F85" s="267">
        <f t="shared" si="5"/>
        <v>0.76</v>
      </c>
    </row>
    <row r="86" spans="1:6" ht="21.75" customHeight="1">
      <c r="A86" s="259">
        <v>2405</v>
      </c>
      <c r="B86" s="249" t="s">
        <v>261</v>
      </c>
      <c r="C86" s="257">
        <v>92</v>
      </c>
      <c r="D86" s="256">
        <v>2.88</v>
      </c>
      <c r="E86" s="256">
        <v>1.1</v>
      </c>
      <c r="F86" s="267">
        <f t="shared" si="5"/>
        <v>3.98</v>
      </c>
    </row>
    <row r="87" spans="1:6" ht="21.75" customHeight="1">
      <c r="A87" s="259">
        <v>2406</v>
      </c>
      <c r="B87" s="249" t="s">
        <v>492</v>
      </c>
      <c r="C87" s="257">
        <v>1346</v>
      </c>
      <c r="D87" s="256">
        <v>19.54</v>
      </c>
      <c r="E87" s="256">
        <v>32.9</v>
      </c>
      <c r="F87" s="267">
        <f t="shared" si="5"/>
        <v>52.44</v>
      </c>
    </row>
    <row r="88" spans="1:6" ht="21.75" customHeight="1">
      <c r="A88" s="259">
        <v>2407</v>
      </c>
      <c r="B88" s="249" t="s">
        <v>256</v>
      </c>
      <c r="C88" s="257"/>
      <c r="D88" s="256"/>
      <c r="E88" s="256"/>
      <c r="F88" s="267">
        <f t="shared" si="5"/>
        <v>0</v>
      </c>
    </row>
    <row r="89" spans="1:6" ht="21.75" customHeight="1">
      <c r="A89" s="259">
        <v>2408</v>
      </c>
      <c r="B89" s="249" t="s">
        <v>491</v>
      </c>
      <c r="C89" s="257">
        <v>169</v>
      </c>
      <c r="D89" s="256">
        <v>3.17</v>
      </c>
      <c r="E89" s="256">
        <v>5.11</v>
      </c>
      <c r="F89" s="267">
        <f t="shared" si="5"/>
        <v>8.280000000000001</v>
      </c>
    </row>
    <row r="90" spans="1:6" ht="21.75" customHeight="1">
      <c r="A90" s="259">
        <v>2415</v>
      </c>
      <c r="B90" s="249" t="s">
        <v>490</v>
      </c>
      <c r="C90" s="257"/>
      <c r="D90" s="256"/>
      <c r="E90" s="256"/>
      <c r="F90" s="267">
        <f t="shared" si="5"/>
        <v>0</v>
      </c>
    </row>
    <row r="91" spans="1:6" ht="21.75" customHeight="1">
      <c r="A91" s="259">
        <v>2416</v>
      </c>
      <c r="B91" s="249" t="s">
        <v>489</v>
      </c>
      <c r="C91" s="257"/>
      <c r="D91" s="256"/>
      <c r="E91" s="256"/>
      <c r="F91" s="267">
        <f t="shared" si="5"/>
        <v>0</v>
      </c>
    </row>
    <row r="92" spans="1:6" ht="21.75" customHeight="1">
      <c r="A92" s="259">
        <v>2425</v>
      </c>
      <c r="B92" s="249" t="s">
        <v>488</v>
      </c>
      <c r="C92" s="257">
        <v>172</v>
      </c>
      <c r="D92" s="256">
        <v>3.95</v>
      </c>
      <c r="E92" s="256">
        <v>5.67</v>
      </c>
      <c r="F92" s="267">
        <f t="shared" si="5"/>
        <v>9.620000000000001</v>
      </c>
    </row>
    <row r="93" spans="1:6" ht="21.75" customHeight="1">
      <c r="A93" s="259">
        <v>2435</v>
      </c>
      <c r="B93" s="249" t="s">
        <v>487</v>
      </c>
      <c r="C93" s="257">
        <v>0</v>
      </c>
      <c r="D93" s="256">
        <v>0</v>
      </c>
      <c r="E93" s="256">
        <v>0</v>
      </c>
      <c r="F93" s="267">
        <f t="shared" si="5"/>
        <v>0</v>
      </c>
    </row>
    <row r="94" spans="1:6" ht="20.25" customHeight="1">
      <c r="A94" s="259">
        <v>2501</v>
      </c>
      <c r="B94" s="260" t="s">
        <v>486</v>
      </c>
      <c r="C94" s="257">
        <v>515</v>
      </c>
      <c r="D94" s="256">
        <v>7.91</v>
      </c>
      <c r="E94" s="256">
        <v>12.42</v>
      </c>
      <c r="F94" s="267">
        <f t="shared" si="5"/>
        <v>20.33</v>
      </c>
    </row>
    <row r="95" spans="1:6" ht="21.75" customHeight="1">
      <c r="A95" s="259">
        <v>2505</v>
      </c>
      <c r="B95" s="249" t="s">
        <v>485</v>
      </c>
      <c r="C95" s="257"/>
      <c r="D95" s="256"/>
      <c r="E95" s="256"/>
      <c r="F95" s="267">
        <f t="shared" si="5"/>
        <v>0</v>
      </c>
    </row>
    <row r="96" spans="1:6" ht="21.75" customHeight="1">
      <c r="A96" s="259">
        <v>2506</v>
      </c>
      <c r="B96" s="249" t="s">
        <v>246</v>
      </c>
      <c r="C96" s="257"/>
      <c r="D96" s="256"/>
      <c r="E96" s="256"/>
      <c r="F96" s="267">
        <f t="shared" si="5"/>
        <v>0</v>
      </c>
    </row>
    <row r="97" spans="1:6" ht="21.75" customHeight="1">
      <c r="A97" s="259">
        <v>2515</v>
      </c>
      <c r="B97" s="258" t="s">
        <v>478</v>
      </c>
      <c r="C97" s="257">
        <v>108</v>
      </c>
      <c r="D97" s="256">
        <v>2.4</v>
      </c>
      <c r="E97" s="256">
        <v>3.76</v>
      </c>
      <c r="F97" s="267">
        <f t="shared" si="5"/>
        <v>6.16</v>
      </c>
    </row>
    <row r="98" spans="1:6" ht="21.75" customHeight="1">
      <c r="A98" s="259">
        <v>2551</v>
      </c>
      <c r="B98" s="249" t="s">
        <v>477</v>
      </c>
      <c r="C98" s="257"/>
      <c r="D98" s="256"/>
      <c r="E98" s="256"/>
      <c r="F98" s="267">
        <f t="shared" si="5"/>
        <v>0</v>
      </c>
    </row>
    <row r="99" spans="1:6" ht="21.75" customHeight="1">
      <c r="A99" s="259">
        <v>2552</v>
      </c>
      <c r="B99" s="249" t="s">
        <v>476</v>
      </c>
      <c r="C99" s="257"/>
      <c r="D99" s="256"/>
      <c r="E99" s="256"/>
      <c r="F99" s="267">
        <f t="shared" si="5"/>
        <v>0</v>
      </c>
    </row>
    <row r="100" spans="1:6" ht="21.75" customHeight="1">
      <c r="A100" s="259">
        <v>2575</v>
      </c>
      <c r="B100" s="249" t="s">
        <v>238</v>
      </c>
      <c r="C100" s="257"/>
      <c r="D100" s="256"/>
      <c r="E100" s="256"/>
      <c r="F100" s="267">
        <f t="shared" si="5"/>
        <v>0</v>
      </c>
    </row>
    <row r="101" spans="1:6" ht="21.75" customHeight="1">
      <c r="A101" s="259">
        <v>2700</v>
      </c>
      <c r="B101" s="249" t="s">
        <v>475</v>
      </c>
      <c r="C101" s="257"/>
      <c r="D101" s="256"/>
      <c r="E101" s="256"/>
      <c r="F101" s="267">
        <f t="shared" si="5"/>
        <v>0</v>
      </c>
    </row>
    <row r="102" spans="1:6" ht="21.75" customHeight="1">
      <c r="A102" s="259"/>
      <c r="B102" s="262" t="s">
        <v>229</v>
      </c>
      <c r="C102" s="257"/>
      <c r="D102" s="256"/>
      <c r="E102" s="256"/>
      <c r="F102" s="267">
        <f t="shared" si="5"/>
        <v>0</v>
      </c>
    </row>
    <row r="103" spans="1:6" ht="21.75" customHeight="1">
      <c r="A103" s="259"/>
      <c r="B103" s="262" t="s">
        <v>186</v>
      </c>
      <c r="C103" s="257"/>
      <c r="D103" s="256"/>
      <c r="E103" s="256"/>
      <c r="F103" s="267">
        <f t="shared" si="5"/>
        <v>0</v>
      </c>
    </row>
    <row r="104" spans="1:6" ht="21.75" customHeight="1">
      <c r="A104" s="259">
        <v>2701</v>
      </c>
      <c r="B104" s="249" t="s">
        <v>474</v>
      </c>
      <c r="C104" s="257"/>
      <c r="D104" s="256"/>
      <c r="E104" s="256"/>
      <c r="F104" s="267">
        <f t="shared" si="5"/>
        <v>0</v>
      </c>
    </row>
    <row r="105" spans="1:6" ht="21.75" customHeight="1">
      <c r="A105" s="259"/>
      <c r="B105" s="262" t="s">
        <v>229</v>
      </c>
      <c r="C105" s="257"/>
      <c r="D105" s="256"/>
      <c r="E105" s="256"/>
      <c r="F105" s="267">
        <f t="shared" si="5"/>
        <v>0</v>
      </c>
    </row>
    <row r="106" spans="1:6" ht="21.75" customHeight="1">
      <c r="A106" s="259"/>
      <c r="B106" s="262" t="s">
        <v>186</v>
      </c>
      <c r="C106" s="257"/>
      <c r="D106" s="256"/>
      <c r="E106" s="256"/>
      <c r="F106" s="267">
        <f t="shared" si="5"/>
        <v>0</v>
      </c>
    </row>
    <row r="107" spans="1:6" ht="21.75" customHeight="1">
      <c r="A107" s="259"/>
      <c r="B107" s="262" t="s">
        <v>184</v>
      </c>
      <c r="C107" s="257"/>
      <c r="D107" s="256"/>
      <c r="E107" s="256"/>
      <c r="F107" s="267">
        <f t="shared" si="5"/>
        <v>0</v>
      </c>
    </row>
    <row r="108" spans="1:6" ht="21.75" customHeight="1">
      <c r="A108" s="259"/>
      <c r="B108" s="262" t="s">
        <v>182</v>
      </c>
      <c r="C108" s="257"/>
      <c r="D108" s="256"/>
      <c r="E108" s="256"/>
      <c r="F108" s="267">
        <f t="shared" si="5"/>
        <v>0</v>
      </c>
    </row>
    <row r="109" spans="1:6" ht="21.75" customHeight="1">
      <c r="A109" s="259">
        <v>2702</v>
      </c>
      <c r="B109" s="249" t="s">
        <v>473</v>
      </c>
      <c r="C109" s="257">
        <v>198</v>
      </c>
      <c r="D109" s="256">
        <v>3.7</v>
      </c>
      <c r="E109" s="256">
        <v>5.55</v>
      </c>
      <c r="F109" s="267">
        <f t="shared" si="5"/>
        <v>9.25</v>
      </c>
    </row>
    <row r="110" spans="1:6" ht="21.75" customHeight="1">
      <c r="A110" s="259"/>
      <c r="B110" s="262" t="s">
        <v>229</v>
      </c>
      <c r="C110" s="257"/>
      <c r="D110" s="256"/>
      <c r="E110" s="256"/>
      <c r="F110" s="267">
        <f t="shared" si="5"/>
        <v>0</v>
      </c>
    </row>
    <row r="111" spans="1:6" ht="21.75" customHeight="1">
      <c r="A111" s="259"/>
      <c r="B111" s="262" t="s">
        <v>186</v>
      </c>
      <c r="C111" s="257"/>
      <c r="D111" s="256"/>
      <c r="E111" s="256"/>
      <c r="F111" s="267">
        <f t="shared" si="5"/>
        <v>0</v>
      </c>
    </row>
    <row r="112" spans="1:6" ht="21.75" customHeight="1">
      <c r="A112" s="259">
        <v>2705</v>
      </c>
      <c r="B112" s="258" t="s">
        <v>226</v>
      </c>
      <c r="C112" s="257"/>
      <c r="D112" s="256"/>
      <c r="E112" s="256"/>
      <c r="F112" s="267">
        <f t="shared" si="5"/>
        <v>0</v>
      </c>
    </row>
    <row r="113" spans="1:6" ht="21.75" customHeight="1">
      <c r="A113" s="259">
        <v>2711</v>
      </c>
      <c r="B113" s="258" t="s">
        <v>472</v>
      </c>
      <c r="C113" s="257"/>
      <c r="D113" s="256"/>
      <c r="E113" s="256"/>
      <c r="F113" s="267">
        <f t="shared" si="5"/>
        <v>0</v>
      </c>
    </row>
    <row r="114" spans="1:6" ht="21.75" customHeight="1">
      <c r="A114" s="259">
        <v>2801</v>
      </c>
      <c r="B114" s="258" t="s">
        <v>223</v>
      </c>
      <c r="C114" s="257">
        <v>2543</v>
      </c>
      <c r="D114" s="256">
        <v>34.85</v>
      </c>
      <c r="E114" s="256">
        <v>55.4</v>
      </c>
      <c r="F114" s="267">
        <f t="shared" si="5"/>
        <v>90.25</v>
      </c>
    </row>
    <row r="115" spans="1:6" ht="21.75" customHeight="1">
      <c r="A115" s="259">
        <v>2802</v>
      </c>
      <c r="B115" s="258" t="s">
        <v>471</v>
      </c>
      <c r="C115" s="257"/>
      <c r="D115" s="256"/>
      <c r="E115" s="256"/>
      <c r="F115" s="267">
        <f t="shared" si="5"/>
        <v>0</v>
      </c>
    </row>
    <row r="116" spans="1:6" ht="21.75" customHeight="1">
      <c r="A116" s="259">
        <v>2803</v>
      </c>
      <c r="B116" s="258" t="s">
        <v>470</v>
      </c>
      <c r="C116" s="257"/>
      <c r="D116" s="256"/>
      <c r="E116" s="256"/>
      <c r="F116" s="267">
        <f t="shared" si="5"/>
        <v>0</v>
      </c>
    </row>
    <row r="117" spans="1:6" ht="21.75" customHeight="1">
      <c r="A117" s="259">
        <v>2810</v>
      </c>
      <c r="B117" s="258" t="s">
        <v>600</v>
      </c>
      <c r="C117" s="257">
        <v>25</v>
      </c>
      <c r="D117" s="256">
        <v>0.04</v>
      </c>
      <c r="E117" s="256">
        <v>0.05</v>
      </c>
      <c r="F117" s="267">
        <f t="shared" si="5"/>
        <v>0.09</v>
      </c>
    </row>
    <row r="118" spans="1:6" ht="21.75" customHeight="1">
      <c r="A118" s="259">
        <v>2851</v>
      </c>
      <c r="B118" s="258" t="s">
        <v>468</v>
      </c>
      <c r="C118" s="257">
        <v>287</v>
      </c>
      <c r="D118" s="256">
        <v>5.95</v>
      </c>
      <c r="E118" s="256">
        <v>8.76</v>
      </c>
      <c r="F118" s="267">
        <f t="shared" si="5"/>
        <v>14.71</v>
      </c>
    </row>
    <row r="119" spans="1:6" ht="21.75" customHeight="1">
      <c r="A119" s="259">
        <v>2852</v>
      </c>
      <c r="B119" s="258" t="s">
        <v>213</v>
      </c>
      <c r="C119" s="257">
        <v>128</v>
      </c>
      <c r="D119" s="256">
        <v>1.54</v>
      </c>
      <c r="E119" s="256">
        <v>1.76</v>
      </c>
      <c r="F119" s="257">
        <v>3.3</v>
      </c>
    </row>
    <row r="120" spans="1:6" ht="12.75">
      <c r="A120" s="261">
        <v>2853</v>
      </c>
      <c r="B120" s="261" t="s">
        <v>467</v>
      </c>
      <c r="C120" s="257">
        <v>54</v>
      </c>
      <c r="D120" s="256">
        <v>1.34</v>
      </c>
      <c r="E120" s="256">
        <v>1.8</v>
      </c>
      <c r="F120" s="267">
        <f aca="true" t="shared" si="6" ref="F120:F125">SUM(D120:E120)</f>
        <v>3.14</v>
      </c>
    </row>
    <row r="121" spans="1:6" ht="21.75" customHeight="1">
      <c r="A121" s="259">
        <v>2875</v>
      </c>
      <c r="B121" s="258" t="s">
        <v>208</v>
      </c>
      <c r="C121" s="257"/>
      <c r="D121" s="256"/>
      <c r="E121" s="256"/>
      <c r="F121" s="267">
        <f t="shared" si="6"/>
        <v>0</v>
      </c>
    </row>
    <row r="122" spans="1:6" ht="21.75" customHeight="1">
      <c r="A122" s="259">
        <v>2885</v>
      </c>
      <c r="B122" s="258" t="s">
        <v>466</v>
      </c>
      <c r="C122" s="257"/>
      <c r="D122" s="256"/>
      <c r="E122" s="256"/>
      <c r="F122" s="267">
        <f t="shared" si="6"/>
        <v>0</v>
      </c>
    </row>
    <row r="123" spans="1:6" ht="21.75" customHeight="1">
      <c r="A123" s="259">
        <v>3051</v>
      </c>
      <c r="B123" s="249" t="s">
        <v>464</v>
      </c>
      <c r="C123" s="257"/>
      <c r="D123" s="256"/>
      <c r="E123" s="256"/>
      <c r="F123" s="267">
        <f t="shared" si="6"/>
        <v>0</v>
      </c>
    </row>
    <row r="124" spans="1:6" ht="21.75" customHeight="1">
      <c r="A124" s="259">
        <v>3052</v>
      </c>
      <c r="B124" s="249" t="s">
        <v>463</v>
      </c>
      <c r="C124" s="257"/>
      <c r="D124" s="256"/>
      <c r="E124" s="256"/>
      <c r="F124" s="267">
        <f t="shared" si="6"/>
        <v>0</v>
      </c>
    </row>
    <row r="125" spans="1:6" ht="21.75" customHeight="1">
      <c r="A125" s="259">
        <v>3053</v>
      </c>
      <c r="B125" s="249" t="s">
        <v>462</v>
      </c>
      <c r="C125" s="257"/>
      <c r="D125" s="256"/>
      <c r="E125" s="256"/>
      <c r="F125" s="267">
        <f t="shared" si="6"/>
        <v>0</v>
      </c>
    </row>
    <row r="126" spans="1:6" ht="21.75" customHeight="1">
      <c r="A126" s="259">
        <v>3054</v>
      </c>
      <c r="B126" s="249" t="s">
        <v>461</v>
      </c>
      <c r="C126" s="257">
        <v>971</v>
      </c>
      <c r="D126" s="256">
        <v>18.84</v>
      </c>
      <c r="E126" s="256">
        <v>28.67</v>
      </c>
      <c r="F126" s="257">
        <v>47.099999999999994</v>
      </c>
    </row>
    <row r="127" spans="1:6" ht="21.75" customHeight="1">
      <c r="A127" s="259">
        <v>3055</v>
      </c>
      <c r="B127" s="249" t="s">
        <v>460</v>
      </c>
      <c r="C127" s="257">
        <v>607</v>
      </c>
      <c r="D127" s="256">
        <v>10.61</v>
      </c>
      <c r="E127" s="256">
        <v>16.66</v>
      </c>
      <c r="F127" s="267">
        <f aca="true" t="shared" si="7" ref="F127:F141">SUM(D127:E127)</f>
        <v>27.27</v>
      </c>
    </row>
    <row r="128" spans="1:6" ht="21.75" customHeight="1">
      <c r="A128" s="259">
        <v>3056</v>
      </c>
      <c r="B128" s="249" t="s">
        <v>201</v>
      </c>
      <c r="C128" s="257"/>
      <c r="D128" s="256"/>
      <c r="E128" s="256"/>
      <c r="F128" s="267">
        <f t="shared" si="7"/>
        <v>0</v>
      </c>
    </row>
    <row r="129" spans="1:6" ht="21.75" customHeight="1">
      <c r="A129" s="259">
        <v>3075</v>
      </c>
      <c r="B129" s="249" t="s">
        <v>459</v>
      </c>
      <c r="C129" s="257"/>
      <c r="D129" s="256"/>
      <c r="E129" s="256"/>
      <c r="F129" s="267">
        <f t="shared" si="7"/>
        <v>0</v>
      </c>
    </row>
    <row r="130" spans="1:6" ht="21.75" customHeight="1">
      <c r="A130" s="259">
        <v>3425</v>
      </c>
      <c r="B130" s="249" t="s">
        <v>590</v>
      </c>
      <c r="C130" s="257">
        <v>35</v>
      </c>
      <c r="D130" s="256">
        <v>0.64</v>
      </c>
      <c r="E130" s="256">
        <v>1.19</v>
      </c>
      <c r="F130" s="267">
        <f t="shared" si="7"/>
        <v>1.83</v>
      </c>
    </row>
    <row r="131" spans="1:6" ht="21.75" customHeight="1">
      <c r="A131" s="259">
        <v>3435</v>
      </c>
      <c r="B131" s="249" t="s">
        <v>456</v>
      </c>
      <c r="C131" s="257">
        <v>16</v>
      </c>
      <c r="D131" s="256">
        <v>0.29</v>
      </c>
      <c r="E131" s="256">
        <v>0.49</v>
      </c>
      <c r="F131" s="267">
        <f t="shared" si="7"/>
        <v>0.78</v>
      </c>
    </row>
    <row r="132" spans="1:6" ht="21.75" customHeight="1">
      <c r="A132" s="259">
        <v>3451</v>
      </c>
      <c r="B132" s="249" t="s">
        <v>455</v>
      </c>
      <c r="C132" s="257">
        <v>44</v>
      </c>
      <c r="D132" s="256">
        <v>1.15</v>
      </c>
      <c r="E132" s="256">
        <v>1.36</v>
      </c>
      <c r="F132" s="267">
        <f t="shared" si="7"/>
        <v>2.51</v>
      </c>
    </row>
    <row r="133" spans="1:6" ht="21.75" customHeight="1">
      <c r="A133" s="259">
        <v>3452</v>
      </c>
      <c r="B133" s="249" t="s">
        <v>198</v>
      </c>
      <c r="C133" s="257">
        <v>216</v>
      </c>
      <c r="D133" s="256">
        <v>4.2</v>
      </c>
      <c r="E133" s="256">
        <v>6.59</v>
      </c>
      <c r="F133" s="267">
        <f t="shared" si="7"/>
        <v>10.79</v>
      </c>
    </row>
    <row r="134" spans="1:6" ht="21.75" customHeight="1">
      <c r="A134" s="259">
        <v>3453</v>
      </c>
      <c r="B134" s="249" t="s">
        <v>454</v>
      </c>
      <c r="C134" s="257"/>
      <c r="D134" s="256"/>
      <c r="E134" s="256"/>
      <c r="F134" s="267">
        <f t="shared" si="7"/>
        <v>0</v>
      </c>
    </row>
    <row r="135" spans="1:6" ht="21.75" customHeight="1">
      <c r="A135" s="259">
        <v>3454</v>
      </c>
      <c r="B135" s="249" t="s">
        <v>453</v>
      </c>
      <c r="C135" s="257">
        <v>93</v>
      </c>
      <c r="D135" s="256">
        <v>1.66</v>
      </c>
      <c r="E135" s="256">
        <v>5.84</v>
      </c>
      <c r="F135" s="267">
        <f t="shared" si="7"/>
        <v>7.5</v>
      </c>
    </row>
    <row r="136" spans="1:6" ht="21.75" customHeight="1">
      <c r="A136" s="259"/>
      <c r="C136" s="257">
        <v>14</v>
      </c>
      <c r="D136" s="256">
        <v>0.33</v>
      </c>
      <c r="E136" s="256">
        <v>0.48</v>
      </c>
      <c r="F136" s="267">
        <f t="shared" si="7"/>
        <v>0.81</v>
      </c>
    </row>
    <row r="137" spans="1:6" ht="21.75" customHeight="1">
      <c r="A137" s="259">
        <v>3456</v>
      </c>
      <c r="B137" s="249" t="s">
        <v>196</v>
      </c>
      <c r="C137" s="257">
        <v>19</v>
      </c>
      <c r="D137" s="256">
        <v>0.3</v>
      </c>
      <c r="E137" s="256">
        <v>0.47</v>
      </c>
      <c r="F137" s="267">
        <f t="shared" si="7"/>
        <v>0.77</v>
      </c>
    </row>
    <row r="138" spans="1:6" ht="23.25" customHeight="1">
      <c r="A138" s="259">
        <v>3465</v>
      </c>
      <c r="B138" s="260" t="s">
        <v>452</v>
      </c>
      <c r="C138" s="257"/>
      <c r="D138" s="256"/>
      <c r="E138" s="256"/>
      <c r="F138" s="267">
        <f t="shared" si="7"/>
        <v>0</v>
      </c>
    </row>
    <row r="139" spans="1:6" ht="21.75" customHeight="1">
      <c r="A139" s="259">
        <v>3475</v>
      </c>
      <c r="B139" s="258" t="s">
        <v>438</v>
      </c>
      <c r="C139" s="257">
        <v>20</v>
      </c>
      <c r="D139" s="256">
        <v>0.42</v>
      </c>
      <c r="E139" s="256">
        <v>0.67</v>
      </c>
      <c r="F139" s="267">
        <f t="shared" si="7"/>
        <v>1.09</v>
      </c>
    </row>
    <row r="140" spans="1:6" ht="12.75">
      <c r="A140" s="251" t="s">
        <v>437</v>
      </c>
      <c r="C140" s="257"/>
      <c r="D140" s="256"/>
      <c r="E140" s="256"/>
      <c r="F140" s="267">
        <f t="shared" si="7"/>
        <v>0</v>
      </c>
    </row>
    <row r="141" spans="1:6" ht="12.75">
      <c r="A141" s="249">
        <v>3604</v>
      </c>
      <c r="B141" s="249" t="s">
        <v>435</v>
      </c>
      <c r="C141" s="257"/>
      <c r="D141" s="256"/>
      <c r="E141" s="256"/>
      <c r="F141" s="267">
        <f t="shared" si="7"/>
        <v>0</v>
      </c>
    </row>
    <row r="142" spans="1:6" ht="21.75" customHeight="1">
      <c r="A142" s="252" t="s">
        <v>690</v>
      </c>
      <c r="B142" s="252"/>
      <c r="C142" s="254">
        <f>SUM(C9:C141)</f>
        <v>28443</v>
      </c>
      <c r="D142" s="253">
        <f>SUM(D9:D141)</f>
        <v>596.11</v>
      </c>
      <c r="E142" s="253">
        <f>SUM(E9:E141)</f>
        <v>809.3499999999998</v>
      </c>
      <c r="F142" s="254">
        <f>SUM(F9:F141)</f>
        <v>1405.0499999999993</v>
      </c>
    </row>
    <row r="143" spans="1:6" ht="21.75" customHeight="1">
      <c r="A143" s="252" t="s">
        <v>689</v>
      </c>
      <c r="B143" s="252" t="s">
        <v>688</v>
      </c>
      <c r="F143" s="247">
        <f aca="true" t="shared" si="8" ref="F143:F174">SUM(D143:E143)</f>
        <v>0</v>
      </c>
    </row>
    <row r="144" spans="1:6" ht="15">
      <c r="A144" s="252" t="s">
        <v>166</v>
      </c>
      <c r="B144" s="252" t="s">
        <v>330</v>
      </c>
      <c r="F144" s="247">
        <f t="shared" si="8"/>
        <v>0</v>
      </c>
    </row>
    <row r="145" spans="1:6" ht="18.75" customHeight="1">
      <c r="A145" s="249">
        <v>4047</v>
      </c>
      <c r="B145" s="249" t="s">
        <v>624</v>
      </c>
      <c r="F145" s="247">
        <f t="shared" si="8"/>
        <v>0</v>
      </c>
    </row>
    <row r="146" spans="1:6" ht="18.75" customHeight="1">
      <c r="A146" s="249">
        <v>4055</v>
      </c>
      <c r="B146" s="249" t="s">
        <v>326</v>
      </c>
      <c r="F146" s="247">
        <f t="shared" si="8"/>
        <v>0</v>
      </c>
    </row>
    <row r="147" spans="1:6" ht="18.75" customHeight="1">
      <c r="A147" s="249">
        <v>4058</v>
      </c>
      <c r="B147" s="249" t="s">
        <v>623</v>
      </c>
      <c r="F147" s="247">
        <f t="shared" si="8"/>
        <v>0</v>
      </c>
    </row>
    <row r="148" spans="1:6" ht="18.75" customHeight="1">
      <c r="A148" s="249">
        <v>4059</v>
      </c>
      <c r="B148" s="249" t="s">
        <v>318</v>
      </c>
      <c r="F148" s="247">
        <f t="shared" si="8"/>
        <v>0</v>
      </c>
    </row>
    <row r="149" spans="1:6" ht="18.75" customHeight="1">
      <c r="A149" s="249">
        <v>4070</v>
      </c>
      <c r="B149" s="249" t="s">
        <v>539</v>
      </c>
      <c r="F149" s="247">
        <f t="shared" si="8"/>
        <v>0</v>
      </c>
    </row>
    <row r="150" spans="1:6" ht="18.75" customHeight="1">
      <c r="A150" s="249">
        <v>4075</v>
      </c>
      <c r="B150" s="249" t="s">
        <v>622</v>
      </c>
      <c r="F150" s="247">
        <f t="shared" si="8"/>
        <v>0</v>
      </c>
    </row>
    <row r="151" spans="1:6" ht="18.75" customHeight="1">
      <c r="A151" s="251" t="s">
        <v>162</v>
      </c>
      <c r="B151" s="251" t="s">
        <v>621</v>
      </c>
      <c r="F151" s="247">
        <f t="shared" si="8"/>
        <v>0</v>
      </c>
    </row>
    <row r="152" spans="1:6" ht="18.75" customHeight="1">
      <c r="A152" s="249">
        <v>4202</v>
      </c>
      <c r="B152" s="249" t="s">
        <v>620</v>
      </c>
      <c r="F152" s="247">
        <f t="shared" si="8"/>
        <v>0</v>
      </c>
    </row>
    <row r="153" spans="1:6" ht="18.75" customHeight="1">
      <c r="A153" s="249">
        <v>4210</v>
      </c>
      <c r="B153" s="249" t="s">
        <v>619</v>
      </c>
      <c r="F153" s="247">
        <f t="shared" si="8"/>
        <v>0</v>
      </c>
    </row>
    <row r="154" spans="1:6" ht="18.75" customHeight="1">
      <c r="A154" s="249">
        <v>4211</v>
      </c>
      <c r="B154" s="249" t="s">
        <v>618</v>
      </c>
      <c r="F154" s="247">
        <f t="shared" si="8"/>
        <v>0</v>
      </c>
    </row>
    <row r="155" spans="1:6" ht="18.75" customHeight="1">
      <c r="A155" s="249">
        <v>4215</v>
      </c>
      <c r="B155" s="249" t="s">
        <v>617</v>
      </c>
      <c r="F155" s="247">
        <f t="shared" si="8"/>
        <v>0</v>
      </c>
    </row>
    <row r="156" spans="1:6" ht="18.75" customHeight="1">
      <c r="A156" s="249">
        <v>4216</v>
      </c>
      <c r="B156" s="249" t="s">
        <v>616</v>
      </c>
      <c r="F156" s="247">
        <f t="shared" si="8"/>
        <v>0</v>
      </c>
    </row>
    <row r="157" spans="1:6" ht="18.75" customHeight="1">
      <c r="A157" s="249">
        <v>4217</v>
      </c>
      <c r="B157" s="249" t="s">
        <v>615</v>
      </c>
      <c r="F157" s="247">
        <f t="shared" si="8"/>
        <v>0</v>
      </c>
    </row>
    <row r="158" spans="1:6" ht="18.75" customHeight="1">
      <c r="A158" s="249">
        <v>4220</v>
      </c>
      <c r="B158" s="249" t="s">
        <v>614</v>
      </c>
      <c r="F158" s="247">
        <f t="shared" si="8"/>
        <v>0</v>
      </c>
    </row>
    <row r="159" spans="1:6" ht="18.75" customHeight="1">
      <c r="A159" s="249">
        <v>4221</v>
      </c>
      <c r="B159" s="249" t="s">
        <v>613</v>
      </c>
      <c r="F159" s="247">
        <f t="shared" si="8"/>
        <v>0</v>
      </c>
    </row>
    <row r="160" spans="1:6" ht="18.75" customHeight="1">
      <c r="A160" s="249">
        <v>4225</v>
      </c>
      <c r="B160" s="249" t="s">
        <v>612</v>
      </c>
      <c r="F160" s="247">
        <f t="shared" si="8"/>
        <v>0</v>
      </c>
    </row>
    <row r="161" spans="1:6" ht="18.75" customHeight="1">
      <c r="A161" s="249">
        <v>4235</v>
      </c>
      <c r="B161" s="249" t="s">
        <v>611</v>
      </c>
      <c r="F161" s="247">
        <f t="shared" si="8"/>
        <v>0</v>
      </c>
    </row>
    <row r="162" spans="1:6" ht="18.75" customHeight="1">
      <c r="A162" s="249">
        <v>4236</v>
      </c>
      <c r="B162" s="249" t="s">
        <v>610</v>
      </c>
      <c r="F162" s="247">
        <f t="shared" si="8"/>
        <v>0</v>
      </c>
    </row>
    <row r="163" spans="1:6" ht="18.75" customHeight="1">
      <c r="A163" s="249">
        <v>4250</v>
      </c>
      <c r="B163" s="249" t="s">
        <v>499</v>
      </c>
      <c r="F163" s="247">
        <f t="shared" si="8"/>
        <v>0</v>
      </c>
    </row>
    <row r="164" spans="1:6" ht="18.75" customHeight="1">
      <c r="A164" s="251" t="s">
        <v>158</v>
      </c>
      <c r="B164" s="251" t="s">
        <v>609</v>
      </c>
      <c r="F164" s="247">
        <f t="shared" si="8"/>
        <v>0</v>
      </c>
    </row>
    <row r="165" spans="1:6" ht="18.75" customHeight="1">
      <c r="A165" s="249">
        <v>4401</v>
      </c>
      <c r="B165" s="249" t="s">
        <v>268</v>
      </c>
      <c r="F165" s="247">
        <f t="shared" si="8"/>
        <v>0</v>
      </c>
    </row>
    <row r="166" spans="1:6" ht="18.75" customHeight="1">
      <c r="A166" s="249">
        <v>4402</v>
      </c>
      <c r="B166" s="249" t="s">
        <v>608</v>
      </c>
      <c r="F166" s="247">
        <f t="shared" si="8"/>
        <v>0</v>
      </c>
    </row>
    <row r="167" spans="1:6" ht="18.75" customHeight="1">
      <c r="A167" s="249">
        <v>4403</v>
      </c>
      <c r="B167" s="249" t="s">
        <v>495</v>
      </c>
      <c r="F167" s="247">
        <f t="shared" si="8"/>
        <v>0</v>
      </c>
    </row>
    <row r="168" spans="1:6" ht="18.75" customHeight="1">
      <c r="A168" s="249">
        <v>4404</v>
      </c>
      <c r="B168" s="249" t="s">
        <v>494</v>
      </c>
      <c r="F168" s="247">
        <f t="shared" si="8"/>
        <v>0</v>
      </c>
    </row>
    <row r="169" spans="1:6" ht="18.75" customHeight="1">
      <c r="A169" s="249">
        <v>4405</v>
      </c>
      <c r="B169" s="249" t="s">
        <v>261</v>
      </c>
      <c r="F169" s="247">
        <f t="shared" si="8"/>
        <v>0</v>
      </c>
    </row>
    <row r="170" spans="1:6" ht="18.75" customHeight="1">
      <c r="A170" s="249">
        <v>4406</v>
      </c>
      <c r="B170" s="249" t="s">
        <v>607</v>
      </c>
      <c r="F170" s="247">
        <f t="shared" si="8"/>
        <v>0</v>
      </c>
    </row>
    <row r="171" spans="1:6" ht="18.75" customHeight="1">
      <c r="A171" s="249">
        <v>4407</v>
      </c>
      <c r="B171" s="249" t="s">
        <v>256</v>
      </c>
      <c r="F171" s="247">
        <f t="shared" si="8"/>
        <v>0</v>
      </c>
    </row>
    <row r="172" spans="1:6" ht="18.75" customHeight="1">
      <c r="A172" s="249">
        <v>4408</v>
      </c>
      <c r="B172" s="249" t="s">
        <v>606</v>
      </c>
      <c r="F172" s="247">
        <f t="shared" si="8"/>
        <v>0</v>
      </c>
    </row>
    <row r="173" spans="1:6" ht="18.75" customHeight="1">
      <c r="A173" s="249">
        <v>4415</v>
      </c>
      <c r="B173" s="249" t="s">
        <v>490</v>
      </c>
      <c r="F173" s="247">
        <f t="shared" si="8"/>
        <v>0</v>
      </c>
    </row>
    <row r="174" spans="1:6" ht="18.75" customHeight="1">
      <c r="A174" s="249">
        <v>4416</v>
      </c>
      <c r="B174" s="249" t="s">
        <v>605</v>
      </c>
      <c r="F174" s="247">
        <f t="shared" si="8"/>
        <v>0</v>
      </c>
    </row>
    <row r="175" spans="1:6" ht="18.75" customHeight="1">
      <c r="A175" s="249">
        <v>4425</v>
      </c>
      <c r="B175" s="249" t="s">
        <v>250</v>
      </c>
      <c r="F175" s="247">
        <f aca="true" t="shared" si="9" ref="F175:F206">SUM(D175:E175)</f>
        <v>0</v>
      </c>
    </row>
    <row r="176" spans="1:6" ht="18.75" customHeight="1">
      <c r="A176" s="249">
        <v>4435</v>
      </c>
      <c r="B176" s="249" t="s">
        <v>248</v>
      </c>
      <c r="F176" s="247">
        <f t="shared" si="9"/>
        <v>0</v>
      </c>
    </row>
    <row r="177" spans="1:6" ht="18.75" customHeight="1">
      <c r="A177" s="249">
        <v>4515</v>
      </c>
      <c r="B177" s="249" t="s">
        <v>478</v>
      </c>
      <c r="F177" s="247">
        <f t="shared" si="9"/>
        <v>0</v>
      </c>
    </row>
    <row r="178" spans="1:6" ht="18.75" customHeight="1">
      <c r="A178" s="249">
        <v>4551</v>
      </c>
      <c r="B178" s="249" t="s">
        <v>604</v>
      </c>
      <c r="F178" s="247">
        <f t="shared" si="9"/>
        <v>0</v>
      </c>
    </row>
    <row r="179" spans="1:6" ht="18.75" customHeight="1">
      <c r="A179" s="249">
        <v>4552</v>
      </c>
      <c r="B179" s="249" t="s">
        <v>476</v>
      </c>
      <c r="F179" s="247">
        <f t="shared" si="9"/>
        <v>0</v>
      </c>
    </row>
    <row r="180" spans="1:6" ht="18.75" customHeight="1">
      <c r="A180" s="249">
        <v>4575</v>
      </c>
      <c r="B180" s="249" t="s">
        <v>238</v>
      </c>
      <c r="F180" s="247">
        <f t="shared" si="9"/>
        <v>0</v>
      </c>
    </row>
    <row r="181" spans="1:6" ht="18.75" customHeight="1">
      <c r="A181" s="249">
        <v>4700</v>
      </c>
      <c r="B181" s="249" t="s">
        <v>475</v>
      </c>
      <c r="F181" s="247">
        <f t="shared" si="9"/>
        <v>0</v>
      </c>
    </row>
    <row r="182" spans="1:6" ht="18.75" customHeight="1">
      <c r="A182" s="249">
        <v>4701</v>
      </c>
      <c r="B182" s="249" t="s">
        <v>474</v>
      </c>
      <c r="F182" s="247">
        <f t="shared" si="9"/>
        <v>0</v>
      </c>
    </row>
    <row r="183" spans="1:6" ht="18.75" customHeight="1">
      <c r="A183" s="249">
        <v>4702</v>
      </c>
      <c r="B183" s="249" t="s">
        <v>602</v>
      </c>
      <c r="F183" s="247">
        <f t="shared" si="9"/>
        <v>0</v>
      </c>
    </row>
    <row r="184" spans="1:6" ht="18.75" customHeight="1">
      <c r="A184" s="249">
        <v>4705</v>
      </c>
      <c r="B184" s="249" t="s">
        <v>226</v>
      </c>
      <c r="F184" s="247">
        <f t="shared" si="9"/>
        <v>0</v>
      </c>
    </row>
    <row r="185" spans="1:6" ht="18.75" customHeight="1">
      <c r="A185" s="249">
        <v>4711</v>
      </c>
      <c r="B185" s="249" t="s">
        <v>472</v>
      </c>
      <c r="F185" s="247">
        <f t="shared" si="9"/>
        <v>0</v>
      </c>
    </row>
    <row r="186" spans="1:6" ht="18.75" customHeight="1">
      <c r="A186" s="249">
        <v>4801</v>
      </c>
      <c r="B186" s="249" t="s">
        <v>601</v>
      </c>
      <c r="F186" s="247">
        <f t="shared" si="9"/>
        <v>0</v>
      </c>
    </row>
    <row r="187" spans="1:6" ht="18.75" customHeight="1">
      <c r="A187" s="249">
        <v>4810</v>
      </c>
      <c r="B187" s="249" t="s">
        <v>600</v>
      </c>
      <c r="F187" s="247">
        <f t="shared" si="9"/>
        <v>0</v>
      </c>
    </row>
    <row r="188" spans="1:6" ht="18.75" customHeight="1">
      <c r="A188" s="249">
        <v>4851</v>
      </c>
      <c r="B188" s="249" t="s">
        <v>468</v>
      </c>
      <c r="F188" s="247">
        <f t="shared" si="9"/>
        <v>0</v>
      </c>
    </row>
    <row r="189" spans="1:6" ht="18.75" customHeight="1">
      <c r="A189" s="249">
        <v>4852</v>
      </c>
      <c r="B189" s="249" t="s">
        <v>213</v>
      </c>
      <c r="F189" s="247">
        <f t="shared" si="9"/>
        <v>0</v>
      </c>
    </row>
    <row r="190" spans="1:6" ht="18.75" customHeight="1">
      <c r="A190" s="249">
        <v>4853</v>
      </c>
      <c r="B190" s="249" t="s">
        <v>599</v>
      </c>
      <c r="F190" s="247">
        <f t="shared" si="9"/>
        <v>0</v>
      </c>
    </row>
    <row r="191" spans="1:6" ht="18.75" customHeight="1">
      <c r="A191" s="249">
        <v>4854</v>
      </c>
      <c r="B191" s="249" t="s">
        <v>598</v>
      </c>
      <c r="F191" s="247">
        <f t="shared" si="9"/>
        <v>0</v>
      </c>
    </row>
    <row r="192" spans="1:6" ht="18.75" customHeight="1">
      <c r="A192" s="249">
        <v>4855</v>
      </c>
      <c r="B192" s="249" t="s">
        <v>597</v>
      </c>
      <c r="F192" s="247">
        <f t="shared" si="9"/>
        <v>0</v>
      </c>
    </row>
    <row r="193" spans="1:6" ht="18.75" customHeight="1">
      <c r="A193" s="249">
        <v>4856</v>
      </c>
      <c r="B193" s="249" t="s">
        <v>596</v>
      </c>
      <c r="F193" s="247">
        <f t="shared" si="9"/>
        <v>0</v>
      </c>
    </row>
    <row r="194" spans="1:6" ht="18.75" customHeight="1">
      <c r="A194" s="249">
        <v>4857</v>
      </c>
      <c r="B194" s="249" t="s">
        <v>595</v>
      </c>
      <c r="F194" s="247">
        <f t="shared" si="9"/>
        <v>0</v>
      </c>
    </row>
    <row r="195" spans="1:6" ht="18.75" customHeight="1">
      <c r="A195" s="249">
        <v>4858</v>
      </c>
      <c r="B195" s="249" t="s">
        <v>594</v>
      </c>
      <c r="F195" s="247">
        <f t="shared" si="9"/>
        <v>0</v>
      </c>
    </row>
    <row r="196" spans="1:6" ht="18.75" customHeight="1">
      <c r="A196" s="249">
        <v>4859</v>
      </c>
      <c r="B196" s="249" t="s">
        <v>593</v>
      </c>
      <c r="F196" s="247">
        <f t="shared" si="9"/>
        <v>0</v>
      </c>
    </row>
    <row r="197" spans="1:6" ht="18.75" customHeight="1">
      <c r="A197" s="249">
        <v>4860</v>
      </c>
      <c r="B197" s="249" t="s">
        <v>592</v>
      </c>
      <c r="F197" s="247">
        <f t="shared" si="9"/>
        <v>0</v>
      </c>
    </row>
    <row r="198" spans="1:6" ht="18.75" customHeight="1">
      <c r="A198" s="249">
        <v>4875</v>
      </c>
      <c r="B198" s="249" t="s">
        <v>208</v>
      </c>
      <c r="F198" s="247">
        <f t="shared" si="9"/>
        <v>0</v>
      </c>
    </row>
    <row r="199" spans="1:6" ht="18.75" customHeight="1">
      <c r="A199" s="249">
        <v>4885</v>
      </c>
      <c r="B199" s="249" t="s">
        <v>591</v>
      </c>
      <c r="F199" s="247">
        <f t="shared" si="9"/>
        <v>0</v>
      </c>
    </row>
    <row r="200" spans="1:6" ht="18.75" customHeight="1">
      <c r="A200" s="249">
        <v>5051</v>
      </c>
      <c r="B200" s="249" t="s">
        <v>464</v>
      </c>
      <c r="F200" s="247">
        <f t="shared" si="9"/>
        <v>0</v>
      </c>
    </row>
    <row r="201" spans="1:6" ht="18.75" customHeight="1">
      <c r="A201" s="249">
        <v>5052</v>
      </c>
      <c r="B201" s="249" t="s">
        <v>463</v>
      </c>
      <c r="F201" s="247">
        <f t="shared" si="9"/>
        <v>0</v>
      </c>
    </row>
    <row r="202" spans="1:6" ht="18.75" customHeight="1">
      <c r="A202" s="249">
        <v>5053</v>
      </c>
      <c r="B202" s="249" t="s">
        <v>462</v>
      </c>
      <c r="F202" s="247">
        <f t="shared" si="9"/>
        <v>0</v>
      </c>
    </row>
    <row r="203" spans="1:6" ht="18.75" customHeight="1">
      <c r="A203" s="249">
        <v>5054</v>
      </c>
      <c r="B203" s="249" t="s">
        <v>461</v>
      </c>
      <c r="F203" s="247">
        <f t="shared" si="9"/>
        <v>0</v>
      </c>
    </row>
    <row r="204" spans="1:6" ht="18.75" customHeight="1">
      <c r="A204" s="249">
        <v>5055</v>
      </c>
      <c r="B204" s="249" t="s">
        <v>460</v>
      </c>
      <c r="F204" s="247">
        <f t="shared" si="9"/>
        <v>0</v>
      </c>
    </row>
    <row r="205" spans="1:6" ht="18.75" customHeight="1">
      <c r="A205" s="249">
        <v>5056</v>
      </c>
      <c r="B205" s="249" t="s">
        <v>201</v>
      </c>
      <c r="F205" s="247">
        <f t="shared" si="9"/>
        <v>0</v>
      </c>
    </row>
    <row r="206" spans="1:6" ht="18.75" customHeight="1">
      <c r="A206" s="249">
        <v>5075</v>
      </c>
      <c r="B206" s="249" t="s">
        <v>459</v>
      </c>
      <c r="F206" s="247">
        <f t="shared" si="9"/>
        <v>0</v>
      </c>
    </row>
    <row r="207" spans="1:6" ht="18.75" customHeight="1">
      <c r="A207" s="249">
        <v>5425</v>
      </c>
      <c r="B207" s="249" t="s">
        <v>590</v>
      </c>
      <c r="F207" s="247">
        <f aca="true" t="shared" si="10" ref="F207:F215">SUM(D207:E207)</f>
        <v>0</v>
      </c>
    </row>
    <row r="208" spans="1:6" ht="18.75" customHeight="1">
      <c r="A208" s="249">
        <v>5452</v>
      </c>
      <c r="B208" s="249" t="s">
        <v>198</v>
      </c>
      <c r="F208" s="247">
        <f t="shared" si="10"/>
        <v>0</v>
      </c>
    </row>
    <row r="209" spans="1:6" ht="18.75" customHeight="1">
      <c r="A209" s="249">
        <v>5453</v>
      </c>
      <c r="B209" s="249" t="s">
        <v>589</v>
      </c>
      <c r="F209" s="247">
        <f t="shared" si="10"/>
        <v>0</v>
      </c>
    </row>
    <row r="210" spans="1:6" ht="18.75" customHeight="1">
      <c r="A210" s="249">
        <v>5455</v>
      </c>
      <c r="B210" s="249" t="s">
        <v>588</v>
      </c>
      <c r="F210" s="247">
        <f t="shared" si="10"/>
        <v>0</v>
      </c>
    </row>
    <row r="211" spans="1:6" ht="18.75" customHeight="1">
      <c r="A211" s="249">
        <v>5465</v>
      </c>
      <c r="B211" s="249" t="s">
        <v>452</v>
      </c>
      <c r="F211" s="247">
        <f t="shared" si="10"/>
        <v>0</v>
      </c>
    </row>
    <row r="212" spans="1:6" ht="12.75">
      <c r="A212" s="249">
        <v>5466</v>
      </c>
      <c r="B212" s="249" t="s">
        <v>587</v>
      </c>
      <c r="F212" s="247">
        <f t="shared" si="10"/>
        <v>0</v>
      </c>
    </row>
    <row r="213" spans="1:6" ht="18.75" customHeight="1">
      <c r="A213" s="249">
        <v>5475</v>
      </c>
      <c r="B213" s="249" t="s">
        <v>586</v>
      </c>
      <c r="F213" s="247">
        <f t="shared" si="10"/>
        <v>0</v>
      </c>
    </row>
    <row r="214" spans="1:6" ht="12.75">
      <c r="A214" s="251" t="s">
        <v>687</v>
      </c>
      <c r="B214" s="251"/>
      <c r="F214" s="247">
        <f t="shared" si="10"/>
        <v>0</v>
      </c>
    </row>
    <row r="215" spans="1:6" ht="12.75">
      <c r="A215" s="251" t="s">
        <v>686</v>
      </c>
      <c r="B215" s="251"/>
      <c r="C215" s="248">
        <f>SUM(C142,C214)</f>
        <v>28443</v>
      </c>
      <c r="D215" s="248">
        <f>SUM(D142,D214)</f>
        <v>596.11</v>
      </c>
      <c r="E215" s="248">
        <f>SUM(E142,E214)</f>
        <v>809.3499999999998</v>
      </c>
      <c r="F215" s="247">
        <f t="shared" si="10"/>
        <v>1405.4599999999998</v>
      </c>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100" useFirstPageNumber="1" orientation="landscape"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F215"/>
  <sheetViews>
    <sheetView zoomScalePageLayoutView="0" workbookViewId="0" topLeftCell="A1">
      <selection activeCell="D4" sqref="D4"/>
    </sheetView>
  </sheetViews>
  <sheetFormatPr defaultColWidth="11.421875" defaultRowHeight="15"/>
  <cols>
    <col min="1" max="1" width="7.421875" style="249" customWidth="1"/>
    <col min="2" max="2" width="49.00390625" style="249" customWidth="1"/>
    <col min="3" max="6" width="20.8515625" style="248" customWidth="1"/>
    <col min="7" max="16384" width="11.421875" style="248" customWidth="1"/>
  </cols>
  <sheetData>
    <row r="1" spans="1:6" ht="12.75">
      <c r="A1" s="251"/>
      <c r="B1" s="251"/>
      <c r="C1" s="276"/>
      <c r="D1" s="276"/>
      <c r="E1" s="276"/>
      <c r="F1" s="274" t="s">
        <v>700</v>
      </c>
    </row>
    <row r="2" spans="1:6" ht="46.5" customHeight="1">
      <c r="A2" s="276" t="s">
        <v>699</v>
      </c>
      <c r="B2" s="275"/>
      <c r="C2" s="589" t="s">
        <v>1668</v>
      </c>
      <c r="D2" s="589"/>
      <c r="E2" s="589"/>
      <c r="F2" s="274" t="s">
        <v>154</v>
      </c>
    </row>
    <row r="3" spans="1:6" ht="12.75">
      <c r="A3" s="270"/>
      <c r="B3" s="270"/>
      <c r="C3" s="590" t="s">
        <v>698</v>
      </c>
      <c r="D3" s="591" t="s">
        <v>697</v>
      </c>
      <c r="E3" s="591"/>
      <c r="F3" s="591"/>
    </row>
    <row r="4" spans="1:6" s="266" customFormat="1" ht="57.75" customHeight="1">
      <c r="A4" s="270"/>
      <c r="B4" s="270" t="s">
        <v>128</v>
      </c>
      <c r="C4" s="590"/>
      <c r="D4" s="273" t="s">
        <v>696</v>
      </c>
      <c r="E4" s="273" t="s">
        <v>695</v>
      </c>
      <c r="F4" s="273" t="s">
        <v>409</v>
      </c>
    </row>
    <row r="5" spans="1:6" ht="12.75">
      <c r="A5" s="251">
        <v>1</v>
      </c>
      <c r="B5" s="271">
        <v>2</v>
      </c>
      <c r="C5" s="268">
        <v>3</v>
      </c>
      <c r="D5" s="268">
        <v>4</v>
      </c>
      <c r="E5" s="268">
        <v>5</v>
      </c>
      <c r="F5" s="268">
        <v>6</v>
      </c>
    </row>
    <row r="6" spans="1:6" ht="12.75">
      <c r="A6" s="270" t="s">
        <v>694</v>
      </c>
      <c r="B6" s="269" t="s">
        <v>693</v>
      </c>
      <c r="C6" s="268"/>
      <c r="D6" s="268"/>
      <c r="E6" s="268"/>
      <c r="F6" s="268"/>
    </row>
    <row r="7" spans="1:6" ht="21.75" customHeight="1">
      <c r="A7" s="251" t="s">
        <v>166</v>
      </c>
      <c r="B7" s="251" t="s">
        <v>330</v>
      </c>
      <c r="C7" s="247"/>
      <c r="D7" s="247"/>
      <c r="E7" s="247"/>
      <c r="F7" s="247"/>
    </row>
    <row r="8" spans="1:6" ht="21.75" customHeight="1">
      <c r="A8" s="249" t="s">
        <v>583</v>
      </c>
      <c r="B8" s="249" t="s">
        <v>582</v>
      </c>
      <c r="C8" s="247"/>
      <c r="D8" s="247"/>
      <c r="E8" s="247"/>
      <c r="F8" s="247"/>
    </row>
    <row r="9" spans="1:6" ht="22.5" customHeight="1">
      <c r="A9" s="249">
        <v>2011</v>
      </c>
      <c r="B9" s="249" t="s">
        <v>581</v>
      </c>
      <c r="C9" s="267">
        <v>161</v>
      </c>
      <c r="D9" s="255">
        <v>3.39</v>
      </c>
      <c r="E9" s="255">
        <v>4.19</v>
      </c>
      <c r="F9" s="267">
        <f aca="true" t="shared" si="0" ref="F9:F40">SUM(D9:E9)</f>
        <v>7.58</v>
      </c>
    </row>
    <row r="10" spans="1:6" ht="22.5" customHeight="1">
      <c r="A10" s="249">
        <v>2012</v>
      </c>
      <c r="B10" s="249" t="s">
        <v>580</v>
      </c>
      <c r="C10" s="267">
        <v>82</v>
      </c>
      <c r="D10" s="255">
        <v>1.73</v>
      </c>
      <c r="E10" s="255">
        <f>3.73+0.13</f>
        <v>3.86</v>
      </c>
      <c r="F10" s="267">
        <f t="shared" si="0"/>
        <v>5.59</v>
      </c>
    </row>
    <row r="11" spans="1:6" ht="22.5" customHeight="1">
      <c r="A11" s="249">
        <v>2013</v>
      </c>
      <c r="B11" s="249" t="s">
        <v>579</v>
      </c>
      <c r="C11" s="267">
        <v>203</v>
      </c>
      <c r="D11" s="255">
        <v>2.45</v>
      </c>
      <c r="E11" s="255">
        <v>4.02</v>
      </c>
      <c r="F11" s="267">
        <f t="shared" si="0"/>
        <v>6.47</v>
      </c>
    </row>
    <row r="12" spans="1:6" ht="22.5" customHeight="1">
      <c r="A12" s="249">
        <v>2014</v>
      </c>
      <c r="B12" s="249" t="s">
        <v>315</v>
      </c>
      <c r="C12" s="267">
        <v>214</v>
      </c>
      <c r="D12" s="255">
        <v>4.0600000000000005</v>
      </c>
      <c r="E12" s="255">
        <v>5.4799999999999995</v>
      </c>
      <c r="F12" s="267">
        <f t="shared" si="0"/>
        <v>9.54</v>
      </c>
    </row>
    <row r="13" spans="1:6" ht="22.5" customHeight="1">
      <c r="A13" s="249">
        <v>2015</v>
      </c>
      <c r="B13" s="249" t="s">
        <v>314</v>
      </c>
      <c r="C13" s="267">
        <v>53</v>
      </c>
      <c r="D13" s="255">
        <v>1.05</v>
      </c>
      <c r="E13" s="255">
        <v>1.72</v>
      </c>
      <c r="F13" s="267">
        <f t="shared" si="0"/>
        <v>2.77</v>
      </c>
    </row>
    <row r="14" spans="1:6" ht="22.5" customHeight="1">
      <c r="A14" s="249" t="s">
        <v>578</v>
      </c>
      <c r="B14" s="249" t="s">
        <v>577</v>
      </c>
      <c r="C14" s="267"/>
      <c r="D14" s="255"/>
      <c r="E14" s="255"/>
      <c r="F14" s="267">
        <f t="shared" si="0"/>
        <v>0</v>
      </c>
    </row>
    <row r="15" spans="1:6" ht="22.5" customHeight="1">
      <c r="A15" s="249">
        <v>2020</v>
      </c>
      <c r="B15" s="260" t="s">
        <v>576</v>
      </c>
      <c r="C15" s="267">
        <v>25</v>
      </c>
      <c r="D15" s="255">
        <v>0.56</v>
      </c>
      <c r="E15" s="255">
        <v>0.91</v>
      </c>
      <c r="F15" s="267">
        <f t="shared" si="0"/>
        <v>1.4700000000000002</v>
      </c>
    </row>
    <row r="16" spans="1:6" ht="22.5" customHeight="1">
      <c r="A16" s="249">
        <v>2029</v>
      </c>
      <c r="B16" s="249" t="s">
        <v>575</v>
      </c>
      <c r="C16" s="267">
        <v>176</v>
      </c>
      <c r="D16" s="255">
        <v>3.15</v>
      </c>
      <c r="E16" s="255">
        <v>5.1</v>
      </c>
      <c r="F16" s="267">
        <f t="shared" si="0"/>
        <v>8.25</v>
      </c>
    </row>
    <row r="17" spans="1:6" ht="22.5" customHeight="1">
      <c r="A17" s="249">
        <v>2030</v>
      </c>
      <c r="B17" s="249" t="s">
        <v>574</v>
      </c>
      <c r="C17" s="267"/>
      <c r="D17" s="255"/>
      <c r="E17" s="255"/>
      <c r="F17" s="267">
        <f t="shared" si="0"/>
        <v>0</v>
      </c>
    </row>
    <row r="18" spans="1:6" ht="22.5" customHeight="1">
      <c r="A18" s="249">
        <v>2035</v>
      </c>
      <c r="B18" s="260" t="s">
        <v>573</v>
      </c>
      <c r="C18" s="267"/>
      <c r="D18" s="255"/>
      <c r="E18" s="255"/>
      <c r="F18" s="267">
        <f t="shared" si="0"/>
        <v>0</v>
      </c>
    </row>
    <row r="19" spans="1:6" ht="22.5" customHeight="1">
      <c r="A19" s="249">
        <v>2039</v>
      </c>
      <c r="B19" s="249" t="s">
        <v>572</v>
      </c>
      <c r="C19" s="267">
        <v>106</v>
      </c>
      <c r="D19" s="255">
        <v>1.99</v>
      </c>
      <c r="E19" s="255">
        <v>3.1</v>
      </c>
      <c r="F19" s="267">
        <f t="shared" si="0"/>
        <v>5.09</v>
      </c>
    </row>
    <row r="20" spans="1:6" ht="21.75" customHeight="1">
      <c r="A20" s="249">
        <v>2040</v>
      </c>
      <c r="B20" s="249" t="s">
        <v>571</v>
      </c>
      <c r="C20" s="267"/>
      <c r="D20" s="255"/>
      <c r="E20" s="255"/>
      <c r="F20" s="267">
        <f t="shared" si="0"/>
        <v>0</v>
      </c>
    </row>
    <row r="21" spans="1:6" ht="21.75" customHeight="1">
      <c r="A21" s="249">
        <v>2041</v>
      </c>
      <c r="B21" s="249" t="s">
        <v>570</v>
      </c>
      <c r="C21" s="267">
        <v>63</v>
      </c>
      <c r="D21" s="255">
        <v>1.26</v>
      </c>
      <c r="E21" s="255">
        <v>2.5</v>
      </c>
      <c r="F21" s="267">
        <f t="shared" si="0"/>
        <v>3.76</v>
      </c>
    </row>
    <row r="22" spans="1:6" ht="25.5">
      <c r="A22" s="249">
        <v>2043</v>
      </c>
      <c r="B22" s="261" t="s">
        <v>569</v>
      </c>
      <c r="C22" s="267">
        <v>88</v>
      </c>
      <c r="D22" s="255">
        <v>1.47</v>
      </c>
      <c r="E22" s="255">
        <v>2.39</v>
      </c>
      <c r="F22" s="267">
        <f t="shared" si="0"/>
        <v>3.8600000000000003</v>
      </c>
    </row>
    <row r="23" spans="1:6" ht="24" customHeight="1">
      <c r="A23" s="249">
        <v>2045</v>
      </c>
      <c r="B23" s="260" t="s">
        <v>568</v>
      </c>
      <c r="C23" s="267">
        <v>26</v>
      </c>
      <c r="D23" s="255">
        <v>0.6</v>
      </c>
      <c r="E23" s="255">
        <v>1.08</v>
      </c>
      <c r="F23" s="267">
        <f t="shared" si="0"/>
        <v>1.6800000000000002</v>
      </c>
    </row>
    <row r="24" spans="1:6" ht="21.75" customHeight="1">
      <c r="A24" s="249">
        <v>2047</v>
      </c>
      <c r="B24" s="249" t="s">
        <v>567</v>
      </c>
      <c r="C24" s="267"/>
      <c r="D24" s="255"/>
      <c r="E24" s="255"/>
      <c r="F24" s="267">
        <f t="shared" si="0"/>
        <v>0</v>
      </c>
    </row>
    <row r="25" spans="1:6" ht="21.75" customHeight="1">
      <c r="A25" s="258" t="s">
        <v>335</v>
      </c>
      <c r="B25" s="249" t="s">
        <v>556</v>
      </c>
      <c r="C25" s="267"/>
      <c r="D25" s="255"/>
      <c r="E25" s="255"/>
      <c r="F25" s="267">
        <f t="shared" si="0"/>
        <v>0</v>
      </c>
    </row>
    <row r="26" spans="1:6" ht="21.75" customHeight="1">
      <c r="A26" s="249">
        <v>2051</v>
      </c>
      <c r="B26" s="249" t="s">
        <v>328</v>
      </c>
      <c r="C26" s="257">
        <v>36</v>
      </c>
      <c r="D26" s="256">
        <v>0.95</v>
      </c>
      <c r="E26" s="256">
        <v>1.32</v>
      </c>
      <c r="F26" s="267">
        <f t="shared" si="0"/>
        <v>2.27</v>
      </c>
    </row>
    <row r="27" spans="1:6" ht="21.75" customHeight="1">
      <c r="A27" s="249">
        <v>2052</v>
      </c>
      <c r="B27" s="249" t="s">
        <v>555</v>
      </c>
      <c r="C27" s="257">
        <v>475</v>
      </c>
      <c r="D27" s="256">
        <v>8.92</v>
      </c>
      <c r="E27" s="256">
        <v>17.34</v>
      </c>
      <c r="F27" s="267">
        <f t="shared" si="0"/>
        <v>26.259999999999998</v>
      </c>
    </row>
    <row r="28" spans="1:6" ht="21.75" customHeight="1">
      <c r="A28" s="249">
        <v>2053</v>
      </c>
      <c r="B28" s="249" t="s">
        <v>554</v>
      </c>
      <c r="C28" s="257">
        <v>339</v>
      </c>
      <c r="D28" s="256">
        <v>7.6</v>
      </c>
      <c r="E28" s="256">
        <v>12.33</v>
      </c>
      <c r="F28" s="267">
        <f t="shared" si="0"/>
        <v>19.93</v>
      </c>
    </row>
    <row r="29" spans="1:6" ht="21.75" customHeight="1">
      <c r="A29" s="249">
        <v>2054</v>
      </c>
      <c r="B29" s="249" t="s">
        <v>553</v>
      </c>
      <c r="C29" s="257">
        <v>206</v>
      </c>
      <c r="D29" s="256">
        <v>4.090000000000001</v>
      </c>
      <c r="E29" s="256">
        <v>7.7</v>
      </c>
      <c r="F29" s="267">
        <f t="shared" si="0"/>
        <v>11.790000000000001</v>
      </c>
    </row>
    <row r="30" spans="1:6" ht="21.75" customHeight="1">
      <c r="A30" s="249">
        <v>2055</v>
      </c>
      <c r="B30" s="249" t="s">
        <v>552</v>
      </c>
      <c r="C30" s="257">
        <v>5722</v>
      </c>
      <c r="D30" s="256">
        <v>126.1</v>
      </c>
      <c r="E30" s="256">
        <v>171.23</v>
      </c>
      <c r="F30" s="267">
        <f t="shared" si="0"/>
        <v>297.33</v>
      </c>
    </row>
    <row r="31" spans="2:6" ht="21.75" customHeight="1">
      <c r="B31" s="258">
        <v>115</v>
      </c>
      <c r="C31" s="257"/>
      <c r="D31" s="256"/>
      <c r="E31" s="256"/>
      <c r="F31" s="267">
        <f t="shared" si="0"/>
        <v>0</v>
      </c>
    </row>
    <row r="32" spans="2:6" ht="12.75">
      <c r="B32" s="266"/>
      <c r="C32" s="257"/>
      <c r="D32" s="256"/>
      <c r="E32" s="256"/>
      <c r="F32" s="267">
        <f t="shared" si="0"/>
        <v>0</v>
      </c>
    </row>
    <row r="33" spans="1:6" ht="21.75" customHeight="1">
      <c r="A33" s="249">
        <v>2056</v>
      </c>
      <c r="B33" s="258" t="s">
        <v>550</v>
      </c>
      <c r="C33" s="257"/>
      <c r="D33" s="256"/>
      <c r="E33" s="256"/>
      <c r="F33" s="267">
        <f t="shared" si="0"/>
        <v>0</v>
      </c>
    </row>
    <row r="34" spans="2:6" ht="21.75" customHeight="1">
      <c r="B34" s="258">
        <v>102</v>
      </c>
      <c r="C34" s="257">
        <v>76</v>
      </c>
      <c r="D34" s="256">
        <v>1.73</v>
      </c>
      <c r="E34" s="256">
        <v>2.89</v>
      </c>
      <c r="F34" s="267">
        <f t="shared" si="0"/>
        <v>4.62</v>
      </c>
    </row>
    <row r="35" spans="2:6" ht="12.75">
      <c r="B35" s="266"/>
      <c r="C35" s="257"/>
      <c r="D35" s="256"/>
      <c r="E35" s="256"/>
      <c r="F35" s="267">
        <f t="shared" si="0"/>
        <v>0</v>
      </c>
    </row>
    <row r="36" spans="1:6" ht="21.75" customHeight="1">
      <c r="A36" s="249">
        <v>2057</v>
      </c>
      <c r="B36" s="249" t="s">
        <v>547</v>
      </c>
      <c r="C36" s="257"/>
      <c r="D36" s="256"/>
      <c r="E36" s="256"/>
      <c r="F36" s="267">
        <f t="shared" si="0"/>
        <v>0</v>
      </c>
    </row>
    <row r="37" spans="1:6" ht="21.75" customHeight="1">
      <c r="A37" s="249">
        <v>2058</v>
      </c>
      <c r="B37" s="249" t="s">
        <v>546</v>
      </c>
      <c r="C37" s="257">
        <v>139</v>
      </c>
      <c r="D37" s="256">
        <v>2.24</v>
      </c>
      <c r="E37" s="256">
        <v>3.61</v>
      </c>
      <c r="F37" s="267">
        <f t="shared" si="0"/>
        <v>5.85</v>
      </c>
    </row>
    <row r="38" spans="1:6" ht="21.75" customHeight="1">
      <c r="A38" s="249">
        <v>2059</v>
      </c>
      <c r="B38" s="249" t="s">
        <v>692</v>
      </c>
      <c r="C38" s="257">
        <v>378</v>
      </c>
      <c r="D38" s="256">
        <v>6.85</v>
      </c>
      <c r="E38" s="256">
        <v>8.07</v>
      </c>
      <c r="F38" s="267">
        <f t="shared" si="0"/>
        <v>14.92</v>
      </c>
    </row>
    <row r="39" spans="1:6" ht="21.75" customHeight="1">
      <c r="A39" s="249">
        <v>2062</v>
      </c>
      <c r="B39" s="249" t="s">
        <v>540</v>
      </c>
      <c r="C39" s="257">
        <v>103</v>
      </c>
      <c r="D39" s="256">
        <v>2.05</v>
      </c>
      <c r="E39" s="256">
        <v>2.69</v>
      </c>
      <c r="F39" s="267">
        <f t="shared" si="0"/>
        <v>4.74</v>
      </c>
    </row>
    <row r="40" spans="1:6" ht="21.75" customHeight="1">
      <c r="A40" s="249">
        <v>2070</v>
      </c>
      <c r="B40" s="249" t="s">
        <v>539</v>
      </c>
      <c r="C40" s="257">
        <v>218</v>
      </c>
      <c r="D40" s="256">
        <v>4.3</v>
      </c>
      <c r="E40" s="256">
        <v>7.71</v>
      </c>
      <c r="F40" s="267">
        <f t="shared" si="0"/>
        <v>12.01</v>
      </c>
    </row>
    <row r="41" spans="1:6" ht="21.75" customHeight="1">
      <c r="A41" s="249">
        <v>2075</v>
      </c>
      <c r="B41" s="249" t="s">
        <v>530</v>
      </c>
      <c r="C41" s="257">
        <v>22</v>
      </c>
      <c r="D41" s="256">
        <v>0.5</v>
      </c>
      <c r="E41" s="256">
        <v>0.8</v>
      </c>
      <c r="F41" s="267">
        <f aca="true" t="shared" si="1" ref="F41:F72">SUM(D41:E41)</f>
        <v>1.3</v>
      </c>
    </row>
    <row r="42" spans="3:6" ht="12.75">
      <c r="C42" s="257"/>
      <c r="D42" s="256"/>
      <c r="E42" s="256"/>
      <c r="F42" s="267">
        <f t="shared" si="1"/>
        <v>0</v>
      </c>
    </row>
    <row r="43" spans="1:6" ht="21.75" customHeight="1">
      <c r="A43" s="251" t="s">
        <v>162</v>
      </c>
      <c r="B43" s="251" t="s">
        <v>304</v>
      </c>
      <c r="C43" s="257"/>
      <c r="D43" s="256"/>
      <c r="E43" s="256"/>
      <c r="F43" s="267">
        <f t="shared" si="1"/>
        <v>0</v>
      </c>
    </row>
    <row r="44" spans="1:6" ht="21.75" customHeight="1">
      <c r="A44" s="249">
        <v>2202</v>
      </c>
      <c r="B44" s="249" t="s">
        <v>301</v>
      </c>
      <c r="C44" s="257">
        <v>6830</v>
      </c>
      <c r="D44" s="256">
        <v>161.96</v>
      </c>
      <c r="E44" s="256">
        <v>259.13</v>
      </c>
      <c r="F44" s="267">
        <f t="shared" si="1"/>
        <v>421.09000000000003</v>
      </c>
    </row>
    <row r="45" spans="2:6" ht="21.75" customHeight="1">
      <c r="B45" s="262" t="s">
        <v>229</v>
      </c>
      <c r="C45" s="257"/>
      <c r="D45" s="256"/>
      <c r="E45" s="256"/>
      <c r="F45" s="267">
        <f t="shared" si="1"/>
        <v>0</v>
      </c>
    </row>
    <row r="46" spans="2:6" ht="21.75" customHeight="1">
      <c r="B46" s="262" t="s">
        <v>186</v>
      </c>
      <c r="C46" s="257"/>
      <c r="D46" s="256"/>
      <c r="E46" s="256"/>
      <c r="F46" s="267">
        <f t="shared" si="1"/>
        <v>0</v>
      </c>
    </row>
    <row r="47" spans="2:6" ht="21.75" customHeight="1">
      <c r="B47" s="262" t="s">
        <v>184</v>
      </c>
      <c r="C47" s="257"/>
      <c r="D47" s="256"/>
      <c r="E47" s="256"/>
      <c r="F47" s="267">
        <f t="shared" si="1"/>
        <v>0</v>
      </c>
    </row>
    <row r="48" spans="2:6" ht="21.75" customHeight="1">
      <c r="B48" s="262" t="s">
        <v>182</v>
      </c>
      <c r="C48" s="257"/>
      <c r="D48" s="256"/>
      <c r="E48" s="256"/>
      <c r="F48" s="267">
        <f t="shared" si="1"/>
        <v>0</v>
      </c>
    </row>
    <row r="49" spans="2:6" ht="21.75" customHeight="1">
      <c r="B49" s="262" t="s">
        <v>180</v>
      </c>
      <c r="C49" s="257"/>
      <c r="D49" s="256"/>
      <c r="E49" s="256"/>
      <c r="F49" s="267">
        <f t="shared" si="1"/>
        <v>0</v>
      </c>
    </row>
    <row r="50" spans="2:6" ht="21.75" customHeight="1">
      <c r="B50" s="262">
        <v>80</v>
      </c>
      <c r="C50" s="257"/>
      <c r="D50" s="256"/>
      <c r="E50" s="256"/>
      <c r="F50" s="267">
        <f t="shared" si="1"/>
        <v>0</v>
      </c>
    </row>
    <row r="51" spans="1:6" ht="21.75" customHeight="1">
      <c r="A51" s="249">
        <v>2203</v>
      </c>
      <c r="B51" s="249" t="s">
        <v>298</v>
      </c>
      <c r="C51" s="257">
        <v>21</v>
      </c>
      <c r="D51" s="256">
        <v>0.49</v>
      </c>
      <c r="E51" s="256">
        <v>0.79</v>
      </c>
      <c r="F51" s="267">
        <f t="shared" si="1"/>
        <v>1.28</v>
      </c>
    </row>
    <row r="52" spans="1:6" ht="21.75" customHeight="1">
      <c r="A52" s="249">
        <v>2204</v>
      </c>
      <c r="B52" s="249" t="s">
        <v>525</v>
      </c>
      <c r="C52" s="257">
        <v>106</v>
      </c>
      <c r="D52" s="256">
        <v>2.5</v>
      </c>
      <c r="E52" s="256">
        <v>3.86</v>
      </c>
      <c r="F52" s="267">
        <f t="shared" si="1"/>
        <v>6.359999999999999</v>
      </c>
    </row>
    <row r="53" spans="1:6" ht="21.75" customHeight="1">
      <c r="A53" s="249">
        <v>2205</v>
      </c>
      <c r="B53" s="249" t="s">
        <v>524</v>
      </c>
      <c r="C53" s="257">
        <v>103</v>
      </c>
      <c r="D53" s="256">
        <v>2.05</v>
      </c>
      <c r="E53" s="256">
        <v>3.37</v>
      </c>
      <c r="F53" s="267">
        <f t="shared" si="1"/>
        <v>5.42</v>
      </c>
    </row>
    <row r="54" spans="1:6" ht="21.75" customHeight="1">
      <c r="A54" s="249">
        <v>2210</v>
      </c>
      <c r="B54" s="249" t="s">
        <v>523</v>
      </c>
      <c r="C54" s="257">
        <v>1886</v>
      </c>
      <c r="D54" s="256">
        <v>65.04</v>
      </c>
      <c r="E54" s="256">
        <v>70.46</v>
      </c>
      <c r="F54" s="267">
        <f t="shared" si="1"/>
        <v>135.5</v>
      </c>
    </row>
    <row r="55" spans="2:6" ht="21.75" customHeight="1">
      <c r="B55" s="262" t="s">
        <v>382</v>
      </c>
      <c r="C55" s="257"/>
      <c r="D55" s="256"/>
      <c r="E55" s="256"/>
      <c r="F55" s="267">
        <f t="shared" si="1"/>
        <v>0</v>
      </c>
    </row>
    <row r="56" spans="2:6" ht="21.75" customHeight="1">
      <c r="B56" s="262" t="s">
        <v>522</v>
      </c>
      <c r="C56" s="257"/>
      <c r="D56" s="256"/>
      <c r="E56" s="256"/>
      <c r="F56" s="267">
        <f t="shared" si="1"/>
        <v>0</v>
      </c>
    </row>
    <row r="57" spans="1:6" ht="21.75" customHeight="1">
      <c r="A57" s="249">
        <v>2211</v>
      </c>
      <c r="B57" s="249" t="s">
        <v>521</v>
      </c>
      <c r="C57" s="257">
        <v>268</v>
      </c>
      <c r="D57" s="256">
        <v>9.3</v>
      </c>
      <c r="E57" s="256">
        <v>10.08</v>
      </c>
      <c r="F57" s="267">
        <f t="shared" si="1"/>
        <v>19.380000000000003</v>
      </c>
    </row>
    <row r="58" spans="1:6" ht="21.75" customHeight="1">
      <c r="A58" s="249">
        <v>2215</v>
      </c>
      <c r="B58" s="258" t="s">
        <v>520</v>
      </c>
      <c r="C58" s="257">
        <v>499</v>
      </c>
      <c r="D58" s="256">
        <v>8.64</v>
      </c>
      <c r="E58" s="256">
        <v>13.23</v>
      </c>
      <c r="F58" s="267">
        <f t="shared" si="1"/>
        <v>21.87</v>
      </c>
    </row>
    <row r="59" spans="2:6" ht="21.75" customHeight="1">
      <c r="B59" s="262" t="s">
        <v>229</v>
      </c>
      <c r="C59" s="257"/>
      <c r="D59" s="256"/>
      <c r="E59" s="256"/>
      <c r="F59" s="267">
        <f t="shared" si="1"/>
        <v>0</v>
      </c>
    </row>
    <row r="60" spans="2:6" ht="21" customHeight="1">
      <c r="B60" s="262">
        <v>101</v>
      </c>
      <c r="C60" s="257"/>
      <c r="D60" s="256"/>
      <c r="E60" s="256"/>
      <c r="F60" s="267">
        <f t="shared" si="1"/>
        <v>0</v>
      </c>
    </row>
    <row r="61" spans="2:6" ht="22.5" customHeight="1">
      <c r="B61" s="258">
        <v>102</v>
      </c>
      <c r="C61" s="257"/>
      <c r="D61" s="256"/>
      <c r="E61" s="256"/>
      <c r="F61" s="267">
        <f t="shared" si="1"/>
        <v>0</v>
      </c>
    </row>
    <row r="62" spans="2:6" ht="21.75" customHeight="1">
      <c r="B62" s="258">
        <v>191</v>
      </c>
      <c r="C62" s="257"/>
      <c r="D62" s="256"/>
      <c r="E62" s="256"/>
      <c r="F62" s="267">
        <f t="shared" si="1"/>
        <v>0</v>
      </c>
    </row>
    <row r="63" spans="2:6" ht="21.75" customHeight="1">
      <c r="B63" s="262" t="s">
        <v>186</v>
      </c>
      <c r="C63" s="257"/>
      <c r="D63" s="256"/>
      <c r="E63" s="256"/>
      <c r="F63" s="267">
        <f t="shared" si="1"/>
        <v>0</v>
      </c>
    </row>
    <row r="64" spans="1:6" ht="21.75" customHeight="1">
      <c r="A64" s="249">
        <v>2216</v>
      </c>
      <c r="B64" s="249" t="s">
        <v>515</v>
      </c>
      <c r="C64" s="257"/>
      <c r="D64" s="256"/>
      <c r="E64" s="256"/>
      <c r="F64" s="267">
        <f t="shared" si="1"/>
        <v>0</v>
      </c>
    </row>
    <row r="65" spans="1:6" ht="21.75" customHeight="1">
      <c r="A65" s="249">
        <v>2059</v>
      </c>
      <c r="B65" s="249" t="s">
        <v>545</v>
      </c>
      <c r="C65" s="257"/>
      <c r="D65" s="256"/>
      <c r="E65" s="256"/>
      <c r="F65" s="267">
        <f t="shared" si="1"/>
        <v>0</v>
      </c>
    </row>
    <row r="66" spans="2:6" ht="21.75" customHeight="1">
      <c r="B66" s="262" t="s">
        <v>544</v>
      </c>
      <c r="C66" s="257"/>
      <c r="D66" s="256"/>
      <c r="E66" s="256"/>
      <c r="F66" s="267">
        <f t="shared" si="1"/>
        <v>0</v>
      </c>
    </row>
    <row r="67" spans="2:6" ht="21.75" customHeight="1">
      <c r="B67" s="262" t="s">
        <v>542</v>
      </c>
      <c r="C67" s="257"/>
      <c r="D67" s="256"/>
      <c r="E67" s="256"/>
      <c r="F67" s="267">
        <f t="shared" si="1"/>
        <v>0</v>
      </c>
    </row>
    <row r="68" spans="1:6" ht="21.75" customHeight="1">
      <c r="A68" s="249">
        <v>2217</v>
      </c>
      <c r="B68" s="249" t="s">
        <v>280</v>
      </c>
      <c r="C68" s="257">
        <v>268</v>
      </c>
      <c r="D68" s="256">
        <v>5.67</v>
      </c>
      <c r="E68" s="256">
        <v>10.07</v>
      </c>
      <c r="F68" s="267">
        <f t="shared" si="1"/>
        <v>15.74</v>
      </c>
    </row>
    <row r="69" spans="1:6" ht="21.75" customHeight="1">
      <c r="A69" s="249">
        <v>2220</v>
      </c>
      <c r="B69" s="249" t="s">
        <v>514</v>
      </c>
      <c r="C69" s="257">
        <v>129</v>
      </c>
      <c r="D69" s="256">
        <v>2.48</v>
      </c>
      <c r="E69" s="256">
        <v>4.07</v>
      </c>
      <c r="F69" s="267">
        <f t="shared" si="1"/>
        <v>6.550000000000001</v>
      </c>
    </row>
    <row r="70" spans="1:6" ht="21.75" customHeight="1">
      <c r="A70" s="249">
        <v>2225</v>
      </c>
      <c r="B70" s="249" t="s">
        <v>513</v>
      </c>
      <c r="C70" s="257">
        <v>70</v>
      </c>
      <c r="D70" s="256">
        <v>1.46</v>
      </c>
      <c r="E70" s="256">
        <v>2.42</v>
      </c>
      <c r="F70" s="267">
        <f t="shared" si="1"/>
        <v>3.88</v>
      </c>
    </row>
    <row r="71" spans="1:6" ht="21.75" customHeight="1">
      <c r="A71" s="249">
        <v>2230</v>
      </c>
      <c r="B71" s="249" t="s">
        <v>512</v>
      </c>
      <c r="C71" s="257">
        <v>90</v>
      </c>
      <c r="D71" s="256">
        <v>1.68</v>
      </c>
      <c r="E71" s="256">
        <v>2.75</v>
      </c>
      <c r="F71" s="267">
        <f t="shared" si="1"/>
        <v>4.43</v>
      </c>
    </row>
    <row r="72" spans="1:6" ht="21.75" customHeight="1">
      <c r="A72" s="249">
        <v>2235</v>
      </c>
      <c r="B72" s="249" t="s">
        <v>691</v>
      </c>
      <c r="C72" s="257">
        <v>212</v>
      </c>
      <c r="D72" s="256">
        <v>3.68</v>
      </c>
      <c r="E72" s="256">
        <v>5.92</v>
      </c>
      <c r="F72" s="267">
        <f t="shared" si="1"/>
        <v>9.6</v>
      </c>
    </row>
    <row r="73" spans="1:6" ht="21.75" customHeight="1">
      <c r="A73" s="265" t="s">
        <v>229</v>
      </c>
      <c r="B73" s="258" t="s">
        <v>510</v>
      </c>
      <c r="C73" s="257"/>
      <c r="D73" s="256"/>
      <c r="E73" s="256"/>
      <c r="F73" s="267">
        <f aca="true" t="shared" si="2" ref="F73:F104">SUM(D73:E73)</f>
        <v>0</v>
      </c>
    </row>
    <row r="74" spans="1:6" ht="18" customHeight="1">
      <c r="A74" s="265" t="s">
        <v>186</v>
      </c>
      <c r="B74" s="258" t="s">
        <v>509</v>
      </c>
      <c r="C74" s="257"/>
      <c r="D74" s="256"/>
      <c r="E74" s="256"/>
      <c r="F74" s="267">
        <f t="shared" si="2"/>
        <v>0</v>
      </c>
    </row>
    <row r="75" spans="1:6" ht="21.75" customHeight="1">
      <c r="A75" s="249">
        <v>2236</v>
      </c>
      <c r="B75" s="249" t="s">
        <v>505</v>
      </c>
      <c r="C75" s="257">
        <v>18</v>
      </c>
      <c r="D75" s="256">
        <v>0.45</v>
      </c>
      <c r="E75" s="256">
        <v>0.72</v>
      </c>
      <c r="F75" s="267">
        <f t="shared" si="2"/>
        <v>1.17</v>
      </c>
    </row>
    <row r="76" spans="1:6" ht="21.75" customHeight="1">
      <c r="A76" s="249">
        <v>2245</v>
      </c>
      <c r="B76" s="258" t="s">
        <v>502</v>
      </c>
      <c r="C76" s="257">
        <v>18</v>
      </c>
      <c r="D76" s="256">
        <v>0.3</v>
      </c>
      <c r="E76" s="256">
        <v>0.5</v>
      </c>
      <c r="F76" s="267">
        <f t="shared" si="2"/>
        <v>0.8</v>
      </c>
    </row>
    <row r="77" spans="2:6" ht="21.75" customHeight="1">
      <c r="B77" s="264" t="s">
        <v>229</v>
      </c>
      <c r="C77" s="257"/>
      <c r="D77" s="256"/>
      <c r="E77" s="256"/>
      <c r="F77" s="267">
        <f t="shared" si="2"/>
        <v>0</v>
      </c>
    </row>
    <row r="78" spans="2:6" ht="21.75" customHeight="1">
      <c r="B78" s="264" t="s">
        <v>186</v>
      </c>
      <c r="C78" s="257"/>
      <c r="D78" s="256"/>
      <c r="E78" s="256"/>
      <c r="F78" s="267">
        <f t="shared" si="2"/>
        <v>0</v>
      </c>
    </row>
    <row r="79" spans="1:6" ht="21.75" customHeight="1">
      <c r="A79" s="249">
        <v>2250</v>
      </c>
      <c r="B79" s="249" t="s">
        <v>499</v>
      </c>
      <c r="C79" s="257">
        <v>31</v>
      </c>
      <c r="D79" s="256">
        <v>0.66</v>
      </c>
      <c r="E79" s="256">
        <v>1.24</v>
      </c>
      <c r="F79" s="267">
        <f t="shared" si="2"/>
        <v>1.9</v>
      </c>
    </row>
    <row r="80" spans="1:6" ht="21.75" customHeight="1">
      <c r="A80" s="249">
        <v>2251</v>
      </c>
      <c r="B80" s="249" t="s">
        <v>498</v>
      </c>
      <c r="C80" s="257">
        <v>2</v>
      </c>
      <c r="D80" s="256">
        <v>0.08</v>
      </c>
      <c r="E80" s="256">
        <v>0.06</v>
      </c>
      <c r="F80" s="267">
        <f t="shared" si="2"/>
        <v>0.14</v>
      </c>
    </row>
    <row r="81" spans="1:6" ht="21.75" customHeight="1">
      <c r="A81" s="263" t="s">
        <v>158</v>
      </c>
      <c r="B81" s="251" t="s">
        <v>497</v>
      </c>
      <c r="C81" s="257"/>
      <c r="D81" s="256"/>
      <c r="E81" s="256"/>
      <c r="F81" s="267">
        <f t="shared" si="2"/>
        <v>0</v>
      </c>
    </row>
    <row r="82" spans="1:6" ht="21.75" customHeight="1">
      <c r="A82" s="259">
        <v>2401</v>
      </c>
      <c r="B82" s="249" t="s">
        <v>268</v>
      </c>
      <c r="C82" s="257">
        <v>838</v>
      </c>
      <c r="D82" s="256">
        <v>17.6</v>
      </c>
      <c r="E82" s="256">
        <v>28.16</v>
      </c>
      <c r="F82" s="267">
        <f t="shared" si="2"/>
        <v>45.760000000000005</v>
      </c>
    </row>
    <row r="83" spans="1:6" ht="21.75" customHeight="1">
      <c r="A83" s="259">
        <v>2402</v>
      </c>
      <c r="B83" s="249" t="s">
        <v>496</v>
      </c>
      <c r="C83" s="257">
        <v>148</v>
      </c>
      <c r="D83" s="256">
        <v>3.12</v>
      </c>
      <c r="E83" s="256">
        <v>5.359999999999999</v>
      </c>
      <c r="F83" s="267">
        <f t="shared" si="2"/>
        <v>8.48</v>
      </c>
    </row>
    <row r="84" spans="1:6" ht="21.75" customHeight="1">
      <c r="A84" s="259">
        <v>2403</v>
      </c>
      <c r="B84" s="249" t="s">
        <v>495</v>
      </c>
      <c r="C84" s="257">
        <v>520</v>
      </c>
      <c r="D84" s="256">
        <v>23.95</v>
      </c>
      <c r="E84" s="256">
        <v>7.66</v>
      </c>
      <c r="F84" s="267">
        <f t="shared" si="2"/>
        <v>31.61</v>
      </c>
    </row>
    <row r="85" spans="1:6" ht="21.75" customHeight="1">
      <c r="A85" s="259">
        <v>2404</v>
      </c>
      <c r="B85" s="258" t="s">
        <v>494</v>
      </c>
      <c r="C85" s="257">
        <v>12</v>
      </c>
      <c r="D85" s="256">
        <v>0.33</v>
      </c>
      <c r="E85" s="256">
        <v>0.11</v>
      </c>
      <c r="F85" s="267">
        <f t="shared" si="2"/>
        <v>0.44</v>
      </c>
    </row>
    <row r="86" spans="1:6" ht="21.75" customHeight="1">
      <c r="A86" s="259">
        <v>2405</v>
      </c>
      <c r="B86" s="249" t="s">
        <v>261</v>
      </c>
      <c r="C86" s="257">
        <v>86</v>
      </c>
      <c r="D86" s="256">
        <v>3.5</v>
      </c>
      <c r="E86" s="256">
        <v>1.12</v>
      </c>
      <c r="F86" s="267">
        <f t="shared" si="2"/>
        <v>4.62</v>
      </c>
    </row>
    <row r="87" spans="1:6" ht="21.75" customHeight="1">
      <c r="A87" s="259">
        <v>2406</v>
      </c>
      <c r="B87" s="249" t="s">
        <v>492</v>
      </c>
      <c r="C87" s="257">
        <v>1207</v>
      </c>
      <c r="D87" s="256">
        <v>20.1</v>
      </c>
      <c r="E87" s="256">
        <v>35.78</v>
      </c>
      <c r="F87" s="267">
        <f t="shared" si="2"/>
        <v>55.88</v>
      </c>
    </row>
    <row r="88" spans="1:6" ht="21.75" customHeight="1">
      <c r="A88" s="259">
        <v>2407</v>
      </c>
      <c r="B88" s="249" t="s">
        <v>256</v>
      </c>
      <c r="C88" s="257"/>
      <c r="D88" s="256"/>
      <c r="E88" s="256"/>
      <c r="F88" s="267">
        <f t="shared" si="2"/>
        <v>0</v>
      </c>
    </row>
    <row r="89" spans="1:6" ht="21.75" customHeight="1">
      <c r="A89" s="259">
        <v>2408</v>
      </c>
      <c r="B89" s="249" t="s">
        <v>491</v>
      </c>
      <c r="C89" s="257">
        <v>171</v>
      </c>
      <c r="D89" s="256">
        <v>3.36</v>
      </c>
      <c r="E89" s="256">
        <v>5.52</v>
      </c>
      <c r="F89" s="267">
        <f t="shared" si="2"/>
        <v>8.879999999999999</v>
      </c>
    </row>
    <row r="90" spans="1:6" ht="21.75" customHeight="1">
      <c r="A90" s="259">
        <v>2415</v>
      </c>
      <c r="B90" s="249" t="s">
        <v>490</v>
      </c>
      <c r="C90" s="257"/>
      <c r="D90" s="256"/>
      <c r="E90" s="256"/>
      <c r="F90" s="267">
        <f t="shared" si="2"/>
        <v>0</v>
      </c>
    </row>
    <row r="91" spans="1:6" ht="21.75" customHeight="1">
      <c r="A91" s="259">
        <v>2416</v>
      </c>
      <c r="B91" s="249" t="s">
        <v>489</v>
      </c>
      <c r="C91" s="257"/>
      <c r="D91" s="256"/>
      <c r="E91" s="256"/>
      <c r="F91" s="267">
        <f t="shared" si="2"/>
        <v>0</v>
      </c>
    </row>
    <row r="92" spans="1:6" ht="21.75" customHeight="1">
      <c r="A92" s="259">
        <v>2425</v>
      </c>
      <c r="B92" s="249" t="s">
        <v>488</v>
      </c>
      <c r="C92" s="257">
        <v>172</v>
      </c>
      <c r="D92" s="256">
        <v>3.95</v>
      </c>
      <c r="E92" s="256">
        <v>5.67</v>
      </c>
      <c r="F92" s="267">
        <f t="shared" si="2"/>
        <v>9.620000000000001</v>
      </c>
    </row>
    <row r="93" spans="1:6" ht="21.75" customHeight="1">
      <c r="A93" s="259">
        <v>2435</v>
      </c>
      <c r="B93" s="249" t="s">
        <v>487</v>
      </c>
      <c r="C93" s="257"/>
      <c r="D93" s="256"/>
      <c r="E93" s="256"/>
      <c r="F93" s="267">
        <f t="shared" si="2"/>
        <v>0</v>
      </c>
    </row>
    <row r="94" spans="1:6" ht="20.25" customHeight="1">
      <c r="A94" s="259">
        <v>2501</v>
      </c>
      <c r="B94" s="260" t="s">
        <v>486</v>
      </c>
      <c r="C94" s="257">
        <v>518</v>
      </c>
      <c r="D94" s="256">
        <v>8.95</v>
      </c>
      <c r="E94" s="256">
        <v>12.43</v>
      </c>
      <c r="F94" s="267">
        <f t="shared" si="2"/>
        <v>21.38</v>
      </c>
    </row>
    <row r="95" spans="1:6" ht="21.75" customHeight="1">
      <c r="A95" s="259">
        <v>2505</v>
      </c>
      <c r="B95" s="249" t="s">
        <v>485</v>
      </c>
      <c r="C95" s="257"/>
      <c r="D95" s="256"/>
      <c r="E95" s="256"/>
      <c r="F95" s="267">
        <f t="shared" si="2"/>
        <v>0</v>
      </c>
    </row>
    <row r="96" spans="1:6" ht="21.75" customHeight="1">
      <c r="A96" s="259">
        <v>2506</v>
      </c>
      <c r="B96" s="249" t="s">
        <v>246</v>
      </c>
      <c r="C96" s="257"/>
      <c r="D96" s="256"/>
      <c r="E96" s="256"/>
      <c r="F96" s="267">
        <f t="shared" si="2"/>
        <v>0</v>
      </c>
    </row>
    <row r="97" spans="1:6" ht="21.75" customHeight="1">
      <c r="A97" s="259">
        <v>2515</v>
      </c>
      <c r="B97" s="258" t="s">
        <v>478</v>
      </c>
      <c r="C97" s="257">
        <v>110</v>
      </c>
      <c r="D97" s="256">
        <v>2.99</v>
      </c>
      <c r="E97" s="256">
        <v>4.15</v>
      </c>
      <c r="F97" s="267">
        <f t="shared" si="2"/>
        <v>7.140000000000001</v>
      </c>
    </row>
    <row r="98" spans="1:6" ht="21.75" customHeight="1">
      <c r="A98" s="259">
        <v>2551</v>
      </c>
      <c r="B98" s="249" t="s">
        <v>477</v>
      </c>
      <c r="C98" s="257"/>
      <c r="D98" s="256"/>
      <c r="E98" s="256"/>
      <c r="F98" s="267">
        <f t="shared" si="2"/>
        <v>0</v>
      </c>
    </row>
    <row r="99" spans="1:6" ht="21.75" customHeight="1">
      <c r="A99" s="259">
        <v>2552</v>
      </c>
      <c r="B99" s="249" t="s">
        <v>476</v>
      </c>
      <c r="C99" s="257"/>
      <c r="D99" s="256"/>
      <c r="E99" s="256"/>
      <c r="F99" s="267">
        <f t="shared" si="2"/>
        <v>0</v>
      </c>
    </row>
    <row r="100" spans="1:6" ht="21.75" customHeight="1">
      <c r="A100" s="259">
        <v>2575</v>
      </c>
      <c r="B100" s="249" t="s">
        <v>238</v>
      </c>
      <c r="C100" s="257"/>
      <c r="D100" s="256"/>
      <c r="E100" s="256"/>
      <c r="F100" s="267">
        <f t="shared" si="2"/>
        <v>0</v>
      </c>
    </row>
    <row r="101" spans="1:6" ht="21.75" customHeight="1">
      <c r="A101" s="259">
        <v>2700</v>
      </c>
      <c r="B101" s="249" t="s">
        <v>475</v>
      </c>
      <c r="C101" s="257"/>
      <c r="D101" s="256"/>
      <c r="E101" s="256"/>
      <c r="F101" s="267">
        <f t="shared" si="2"/>
        <v>0</v>
      </c>
    </row>
    <row r="102" spans="1:6" ht="21.75" customHeight="1">
      <c r="A102" s="259"/>
      <c r="B102" s="262" t="s">
        <v>229</v>
      </c>
      <c r="C102" s="257"/>
      <c r="D102" s="256"/>
      <c r="E102" s="256"/>
      <c r="F102" s="267">
        <f t="shared" si="2"/>
        <v>0</v>
      </c>
    </row>
    <row r="103" spans="1:6" ht="21.75" customHeight="1">
      <c r="A103" s="259"/>
      <c r="B103" s="262" t="s">
        <v>186</v>
      </c>
      <c r="C103" s="257"/>
      <c r="D103" s="256"/>
      <c r="E103" s="256"/>
      <c r="F103" s="267">
        <f t="shared" si="2"/>
        <v>0</v>
      </c>
    </row>
    <row r="104" spans="1:6" ht="21.75" customHeight="1">
      <c r="A104" s="259">
        <v>2701</v>
      </c>
      <c r="B104" s="249" t="s">
        <v>474</v>
      </c>
      <c r="C104" s="257"/>
      <c r="D104" s="256"/>
      <c r="E104" s="256"/>
      <c r="F104" s="267">
        <f t="shared" si="2"/>
        <v>0</v>
      </c>
    </row>
    <row r="105" spans="1:6" ht="21.75" customHeight="1">
      <c r="A105" s="259"/>
      <c r="B105" s="262" t="s">
        <v>229</v>
      </c>
      <c r="C105" s="257"/>
      <c r="D105" s="256"/>
      <c r="E105" s="256"/>
      <c r="F105" s="267">
        <f aca="true" t="shared" si="3" ref="F105:F136">SUM(D105:E105)</f>
        <v>0</v>
      </c>
    </row>
    <row r="106" spans="1:6" ht="21.75" customHeight="1">
      <c r="A106" s="259"/>
      <c r="B106" s="262" t="s">
        <v>186</v>
      </c>
      <c r="C106" s="257"/>
      <c r="D106" s="256"/>
      <c r="E106" s="256"/>
      <c r="F106" s="267">
        <f t="shared" si="3"/>
        <v>0</v>
      </c>
    </row>
    <row r="107" spans="1:6" ht="21.75" customHeight="1">
      <c r="A107" s="259"/>
      <c r="B107" s="262" t="s">
        <v>184</v>
      </c>
      <c r="C107" s="257"/>
      <c r="D107" s="256"/>
      <c r="E107" s="256"/>
      <c r="F107" s="267">
        <f t="shared" si="3"/>
        <v>0</v>
      </c>
    </row>
    <row r="108" spans="1:6" ht="21.75" customHeight="1">
      <c r="A108" s="259"/>
      <c r="B108" s="262" t="s">
        <v>182</v>
      </c>
      <c r="C108" s="257"/>
      <c r="D108" s="256"/>
      <c r="E108" s="256"/>
      <c r="F108" s="267">
        <f t="shared" si="3"/>
        <v>0</v>
      </c>
    </row>
    <row r="109" spans="1:6" ht="21.75" customHeight="1">
      <c r="A109" s="259">
        <v>2702</v>
      </c>
      <c r="B109" s="249" t="s">
        <v>473</v>
      </c>
      <c r="C109" s="257">
        <v>199</v>
      </c>
      <c r="D109" s="256">
        <v>4.42</v>
      </c>
      <c r="E109" s="256">
        <v>7.15</v>
      </c>
      <c r="F109" s="267">
        <f t="shared" si="3"/>
        <v>11.57</v>
      </c>
    </row>
    <row r="110" spans="1:6" ht="21.75" customHeight="1">
      <c r="A110" s="259"/>
      <c r="B110" s="262" t="s">
        <v>229</v>
      </c>
      <c r="C110" s="257"/>
      <c r="D110" s="256"/>
      <c r="E110" s="256"/>
      <c r="F110" s="267">
        <f t="shared" si="3"/>
        <v>0</v>
      </c>
    </row>
    <row r="111" spans="1:6" ht="21.75" customHeight="1">
      <c r="A111" s="259"/>
      <c r="B111" s="262" t="s">
        <v>186</v>
      </c>
      <c r="C111" s="257"/>
      <c r="D111" s="256"/>
      <c r="E111" s="256"/>
      <c r="F111" s="267">
        <f t="shared" si="3"/>
        <v>0</v>
      </c>
    </row>
    <row r="112" spans="1:6" ht="21.75" customHeight="1">
      <c r="A112" s="259">
        <v>2705</v>
      </c>
      <c r="B112" s="258" t="s">
        <v>226</v>
      </c>
      <c r="C112" s="257"/>
      <c r="D112" s="256"/>
      <c r="E112" s="256"/>
      <c r="F112" s="267">
        <f t="shared" si="3"/>
        <v>0</v>
      </c>
    </row>
    <row r="113" spans="1:6" ht="21.75" customHeight="1">
      <c r="A113" s="259">
        <v>2711</v>
      </c>
      <c r="B113" s="258" t="s">
        <v>472</v>
      </c>
      <c r="C113" s="257"/>
      <c r="D113" s="256"/>
      <c r="E113" s="256"/>
      <c r="F113" s="267">
        <f t="shared" si="3"/>
        <v>0</v>
      </c>
    </row>
    <row r="114" spans="1:6" ht="21.75" customHeight="1">
      <c r="A114" s="259">
        <v>2801</v>
      </c>
      <c r="B114" s="258" t="s">
        <v>223</v>
      </c>
      <c r="C114" s="257">
        <v>2708</v>
      </c>
      <c r="D114" s="256">
        <v>36.45</v>
      </c>
      <c r="E114" s="256">
        <v>59.77</v>
      </c>
      <c r="F114" s="267">
        <f t="shared" si="3"/>
        <v>96.22</v>
      </c>
    </row>
    <row r="115" spans="1:6" ht="21.75" customHeight="1">
      <c r="A115" s="259">
        <v>2802</v>
      </c>
      <c r="B115" s="258" t="s">
        <v>471</v>
      </c>
      <c r="C115" s="257"/>
      <c r="D115" s="256"/>
      <c r="E115" s="256"/>
      <c r="F115" s="267">
        <f t="shared" si="3"/>
        <v>0</v>
      </c>
    </row>
    <row r="116" spans="1:6" ht="21.75" customHeight="1">
      <c r="A116" s="259">
        <v>2803</v>
      </c>
      <c r="B116" s="258" t="s">
        <v>470</v>
      </c>
      <c r="C116" s="257"/>
      <c r="D116" s="256"/>
      <c r="E116" s="256"/>
      <c r="F116" s="267">
        <f t="shared" si="3"/>
        <v>0</v>
      </c>
    </row>
    <row r="117" spans="1:6" ht="21.75" customHeight="1">
      <c r="A117" s="259">
        <v>2810</v>
      </c>
      <c r="B117" s="258" t="s">
        <v>600</v>
      </c>
      <c r="C117" s="257">
        <v>27</v>
      </c>
      <c r="D117" s="256">
        <v>0.04</v>
      </c>
      <c r="E117" s="256">
        <v>0.07</v>
      </c>
      <c r="F117" s="267">
        <f t="shared" si="3"/>
        <v>0.11000000000000001</v>
      </c>
    </row>
    <row r="118" spans="1:6" ht="21.75" customHeight="1">
      <c r="A118" s="259">
        <v>2851</v>
      </c>
      <c r="B118" s="258" t="s">
        <v>468</v>
      </c>
      <c r="C118" s="257">
        <v>272</v>
      </c>
      <c r="D118" s="256">
        <v>5.4</v>
      </c>
      <c r="E118" s="256">
        <v>7.9</v>
      </c>
      <c r="F118" s="267">
        <f t="shared" si="3"/>
        <v>13.3</v>
      </c>
    </row>
    <row r="119" spans="1:6" ht="21.75" customHeight="1">
      <c r="A119" s="259">
        <v>2852</v>
      </c>
      <c r="B119" s="258" t="s">
        <v>213</v>
      </c>
      <c r="C119" s="257">
        <v>139</v>
      </c>
      <c r="D119" s="256">
        <v>1.88</v>
      </c>
      <c r="E119" s="256">
        <v>2.2800000000000002</v>
      </c>
      <c r="F119" s="267">
        <f t="shared" si="3"/>
        <v>4.16</v>
      </c>
    </row>
    <row r="120" spans="1:6" ht="12.75">
      <c r="A120" s="261">
        <v>2853</v>
      </c>
      <c r="B120" s="261" t="s">
        <v>467</v>
      </c>
      <c r="C120" s="257">
        <v>53</v>
      </c>
      <c r="D120" s="256">
        <v>1.38</v>
      </c>
      <c r="E120" s="256">
        <v>1.89</v>
      </c>
      <c r="F120" s="267">
        <f t="shared" si="3"/>
        <v>3.2699999999999996</v>
      </c>
    </row>
    <row r="121" spans="1:6" ht="21.75" customHeight="1">
      <c r="A121" s="259">
        <v>2875</v>
      </c>
      <c r="B121" s="258" t="s">
        <v>208</v>
      </c>
      <c r="C121" s="257"/>
      <c r="D121" s="256"/>
      <c r="E121" s="256"/>
      <c r="F121" s="267">
        <f t="shared" si="3"/>
        <v>0</v>
      </c>
    </row>
    <row r="122" spans="1:6" ht="21.75" customHeight="1">
      <c r="A122" s="259">
        <v>2885</v>
      </c>
      <c r="B122" s="258" t="s">
        <v>466</v>
      </c>
      <c r="C122" s="257"/>
      <c r="D122" s="256"/>
      <c r="E122" s="256"/>
      <c r="F122" s="267">
        <f t="shared" si="3"/>
        <v>0</v>
      </c>
    </row>
    <row r="123" spans="1:6" ht="21.75" customHeight="1">
      <c r="A123" s="259">
        <v>3051</v>
      </c>
      <c r="B123" s="249" t="s">
        <v>464</v>
      </c>
      <c r="C123" s="257"/>
      <c r="D123" s="256"/>
      <c r="E123" s="256"/>
      <c r="F123" s="267">
        <f t="shared" si="3"/>
        <v>0</v>
      </c>
    </row>
    <row r="124" spans="1:6" ht="21.75" customHeight="1">
      <c r="A124" s="259">
        <v>3052</v>
      </c>
      <c r="B124" s="249" t="s">
        <v>463</v>
      </c>
      <c r="C124" s="257"/>
      <c r="D124" s="256"/>
      <c r="E124" s="256"/>
      <c r="F124" s="267">
        <f t="shared" si="3"/>
        <v>0</v>
      </c>
    </row>
    <row r="125" spans="1:6" ht="21.75" customHeight="1">
      <c r="A125" s="259">
        <v>3053</v>
      </c>
      <c r="B125" s="249" t="s">
        <v>462</v>
      </c>
      <c r="C125" s="257"/>
      <c r="D125" s="256"/>
      <c r="E125" s="256"/>
      <c r="F125" s="267">
        <f t="shared" si="3"/>
        <v>0</v>
      </c>
    </row>
    <row r="126" spans="1:6" ht="21.75" customHeight="1">
      <c r="A126" s="259">
        <v>3054</v>
      </c>
      <c r="B126" s="249" t="s">
        <v>461</v>
      </c>
      <c r="C126" s="257">
        <v>1328</v>
      </c>
      <c r="D126" s="256">
        <v>18.060000000000002</v>
      </c>
      <c r="E126" s="256">
        <v>29.640000000000004</v>
      </c>
      <c r="F126" s="267">
        <f t="shared" si="3"/>
        <v>47.7</v>
      </c>
    </row>
    <row r="127" spans="1:6" ht="21.75" customHeight="1">
      <c r="A127" s="259">
        <v>3055</v>
      </c>
      <c r="B127" s="249" t="s">
        <v>460</v>
      </c>
      <c r="C127" s="257">
        <v>586</v>
      </c>
      <c r="D127" s="256">
        <v>10.73</v>
      </c>
      <c r="E127" s="256">
        <v>17.6</v>
      </c>
      <c r="F127" s="267">
        <f t="shared" si="3"/>
        <v>28.330000000000002</v>
      </c>
    </row>
    <row r="128" spans="1:6" ht="21.75" customHeight="1">
      <c r="A128" s="259">
        <v>3056</v>
      </c>
      <c r="B128" s="249" t="s">
        <v>201</v>
      </c>
      <c r="C128" s="257"/>
      <c r="D128" s="256"/>
      <c r="E128" s="256"/>
      <c r="F128" s="267">
        <f t="shared" si="3"/>
        <v>0</v>
      </c>
    </row>
    <row r="129" spans="1:6" ht="21.75" customHeight="1">
      <c r="A129" s="259">
        <v>3075</v>
      </c>
      <c r="B129" s="249" t="s">
        <v>459</v>
      </c>
      <c r="C129" s="257"/>
      <c r="D129" s="256"/>
      <c r="E129" s="256"/>
      <c r="F129" s="267">
        <f t="shared" si="3"/>
        <v>0</v>
      </c>
    </row>
    <row r="130" spans="1:6" ht="21.75" customHeight="1">
      <c r="A130" s="259">
        <v>3425</v>
      </c>
      <c r="B130" s="249" t="s">
        <v>590</v>
      </c>
      <c r="C130" s="257">
        <v>40</v>
      </c>
      <c r="D130" s="256">
        <v>0.97</v>
      </c>
      <c r="E130" s="256">
        <v>1.45</v>
      </c>
      <c r="F130" s="267">
        <f t="shared" si="3"/>
        <v>2.42</v>
      </c>
    </row>
    <row r="131" spans="1:6" ht="21.75" customHeight="1">
      <c r="A131" s="259">
        <v>3435</v>
      </c>
      <c r="B131" s="249" t="s">
        <v>456</v>
      </c>
      <c r="C131" s="257">
        <v>12</v>
      </c>
      <c r="D131" s="256">
        <v>0.22</v>
      </c>
      <c r="E131" s="256">
        <v>0.4</v>
      </c>
      <c r="F131" s="267">
        <f t="shared" si="3"/>
        <v>0.62</v>
      </c>
    </row>
    <row r="132" spans="1:6" ht="21.75" customHeight="1">
      <c r="A132" s="259">
        <v>3451</v>
      </c>
      <c r="B132" s="249" t="s">
        <v>455</v>
      </c>
      <c r="C132" s="257">
        <v>39</v>
      </c>
      <c r="D132" s="256">
        <v>1.51</v>
      </c>
      <c r="E132" s="256">
        <v>1.77</v>
      </c>
      <c r="F132" s="267">
        <f t="shared" si="3"/>
        <v>3.2800000000000002</v>
      </c>
    </row>
    <row r="133" spans="1:6" ht="21.75" customHeight="1">
      <c r="A133" s="259">
        <v>3452</v>
      </c>
      <c r="B133" s="249" t="s">
        <v>198</v>
      </c>
      <c r="C133" s="257">
        <v>225</v>
      </c>
      <c r="D133" s="256">
        <v>4.42</v>
      </c>
      <c r="E133" s="256">
        <v>7.24</v>
      </c>
      <c r="F133" s="267">
        <f t="shared" si="3"/>
        <v>11.66</v>
      </c>
    </row>
    <row r="134" spans="1:6" ht="21.75" customHeight="1">
      <c r="A134" s="259">
        <v>3453</v>
      </c>
      <c r="B134" s="249" t="s">
        <v>454</v>
      </c>
      <c r="C134" s="257"/>
      <c r="D134" s="256"/>
      <c r="E134" s="256"/>
      <c r="F134" s="267">
        <f t="shared" si="3"/>
        <v>0</v>
      </c>
    </row>
    <row r="135" spans="1:6" ht="21.75" customHeight="1">
      <c r="A135" s="259">
        <v>3454</v>
      </c>
      <c r="B135" s="249" t="s">
        <v>453</v>
      </c>
      <c r="C135" s="257">
        <v>82</v>
      </c>
      <c r="D135" s="256">
        <v>1.71</v>
      </c>
      <c r="E135" s="256">
        <v>3.33</v>
      </c>
      <c r="F135" s="267">
        <f t="shared" si="3"/>
        <v>5.04</v>
      </c>
    </row>
    <row r="136" spans="1:6" ht="21.75" customHeight="1">
      <c r="A136" s="259">
        <v>3456</v>
      </c>
      <c r="B136" s="249" t="s">
        <v>196</v>
      </c>
      <c r="C136" s="257">
        <v>28</v>
      </c>
      <c r="D136" s="256">
        <v>0.37</v>
      </c>
      <c r="E136" s="256">
        <v>0.61</v>
      </c>
      <c r="F136" s="267">
        <f t="shared" si="3"/>
        <v>0.98</v>
      </c>
    </row>
    <row r="137" spans="1:6" ht="23.25" customHeight="1">
      <c r="A137" s="259">
        <v>3465</v>
      </c>
      <c r="B137" s="260" t="s">
        <v>452</v>
      </c>
      <c r="C137" s="257"/>
      <c r="D137" s="256"/>
      <c r="E137" s="256"/>
      <c r="F137" s="267">
        <f>SUM(D137:E137)</f>
        <v>0</v>
      </c>
    </row>
    <row r="138" spans="1:6" ht="21.75" customHeight="1">
      <c r="A138" s="259">
        <v>3475</v>
      </c>
      <c r="B138" s="258" t="s">
        <v>438</v>
      </c>
      <c r="C138" s="257">
        <v>20</v>
      </c>
      <c r="D138" s="256">
        <v>0.49</v>
      </c>
      <c r="E138" s="256">
        <v>0.81</v>
      </c>
      <c r="F138" s="267">
        <f>SUM(D138:E138)</f>
        <v>1.3</v>
      </c>
    </row>
    <row r="139" spans="1:6" ht="12.75">
      <c r="A139" s="251" t="s">
        <v>437</v>
      </c>
      <c r="C139" s="257"/>
      <c r="D139" s="256"/>
      <c r="E139" s="256"/>
      <c r="F139" s="267">
        <f>SUM(D139:E139)</f>
        <v>0</v>
      </c>
    </row>
    <row r="140" spans="1:6" ht="12.75">
      <c r="A140" s="249">
        <v>3604</v>
      </c>
      <c r="B140" s="249" t="s">
        <v>435</v>
      </c>
      <c r="C140" s="257"/>
      <c r="D140" s="256"/>
      <c r="E140" s="256"/>
      <c r="F140" s="267">
        <f>SUM(D140:E140)</f>
        <v>0</v>
      </c>
    </row>
    <row r="141" spans="1:6" ht="21.75" customHeight="1">
      <c r="A141" s="252" t="s">
        <v>690</v>
      </c>
      <c r="B141" s="252"/>
      <c r="C141" s="254">
        <f>SUM(C9:C140)</f>
        <v>29002</v>
      </c>
      <c r="D141" s="253">
        <f>SUM(D9:D140)</f>
        <v>629.3800000000001</v>
      </c>
      <c r="E141" s="253">
        <f>SUM(E9:E140)</f>
        <v>906.5799999999998</v>
      </c>
      <c r="F141" s="254">
        <f>SUM(F9:F140)</f>
        <v>1535.9600000000003</v>
      </c>
    </row>
    <row r="142" spans="1:6" ht="21.75" customHeight="1">
      <c r="A142" s="252" t="s">
        <v>689</v>
      </c>
      <c r="B142" s="252" t="s">
        <v>688</v>
      </c>
      <c r="F142" s="247">
        <f aca="true" t="shared" si="4" ref="F142:F173">SUM(D142:E142)</f>
        <v>0</v>
      </c>
    </row>
    <row r="143" spans="1:6" ht="15">
      <c r="A143" s="252" t="s">
        <v>166</v>
      </c>
      <c r="B143" s="252" t="s">
        <v>330</v>
      </c>
      <c r="F143" s="247">
        <f t="shared" si="4"/>
        <v>0</v>
      </c>
    </row>
    <row r="144" spans="1:6" ht="18.75" customHeight="1">
      <c r="A144" s="249">
        <v>4047</v>
      </c>
      <c r="B144" s="249" t="s">
        <v>624</v>
      </c>
      <c r="F144" s="247">
        <f t="shared" si="4"/>
        <v>0</v>
      </c>
    </row>
    <row r="145" spans="1:6" ht="18.75" customHeight="1">
      <c r="A145" s="249">
        <v>4055</v>
      </c>
      <c r="B145" s="249" t="s">
        <v>326</v>
      </c>
      <c r="F145" s="247">
        <f t="shared" si="4"/>
        <v>0</v>
      </c>
    </row>
    <row r="146" spans="1:6" ht="18.75" customHeight="1">
      <c r="A146" s="249">
        <v>4058</v>
      </c>
      <c r="B146" s="249" t="s">
        <v>623</v>
      </c>
      <c r="F146" s="247">
        <f t="shared" si="4"/>
        <v>0</v>
      </c>
    </row>
    <row r="147" spans="1:6" ht="18.75" customHeight="1">
      <c r="A147" s="249">
        <v>4059</v>
      </c>
      <c r="B147" s="249" t="s">
        <v>318</v>
      </c>
      <c r="F147" s="247">
        <f t="shared" si="4"/>
        <v>0</v>
      </c>
    </row>
    <row r="148" spans="1:6" ht="18.75" customHeight="1">
      <c r="A148" s="249">
        <v>4070</v>
      </c>
      <c r="B148" s="249" t="s">
        <v>539</v>
      </c>
      <c r="F148" s="247">
        <f t="shared" si="4"/>
        <v>0</v>
      </c>
    </row>
    <row r="149" spans="1:6" ht="18.75" customHeight="1">
      <c r="A149" s="249">
        <v>4075</v>
      </c>
      <c r="B149" s="249" t="s">
        <v>622</v>
      </c>
      <c r="F149" s="247">
        <f t="shared" si="4"/>
        <v>0</v>
      </c>
    </row>
    <row r="150" spans="1:6" ht="18.75" customHeight="1">
      <c r="A150" s="251" t="s">
        <v>162</v>
      </c>
      <c r="B150" s="251" t="s">
        <v>621</v>
      </c>
      <c r="F150" s="247">
        <f t="shared" si="4"/>
        <v>0</v>
      </c>
    </row>
    <row r="151" spans="1:6" ht="18.75" customHeight="1">
      <c r="A151" s="249">
        <v>4202</v>
      </c>
      <c r="B151" s="249" t="s">
        <v>620</v>
      </c>
      <c r="F151" s="247">
        <f t="shared" si="4"/>
        <v>0</v>
      </c>
    </row>
    <row r="152" spans="1:6" ht="18.75" customHeight="1">
      <c r="A152" s="249">
        <v>4210</v>
      </c>
      <c r="B152" s="249" t="s">
        <v>619</v>
      </c>
      <c r="F152" s="247">
        <f t="shared" si="4"/>
        <v>0</v>
      </c>
    </row>
    <row r="153" spans="1:6" ht="18.75" customHeight="1">
      <c r="A153" s="249">
        <v>4211</v>
      </c>
      <c r="B153" s="249" t="s">
        <v>618</v>
      </c>
      <c r="F153" s="247">
        <f t="shared" si="4"/>
        <v>0</v>
      </c>
    </row>
    <row r="154" spans="1:6" ht="18.75" customHeight="1">
      <c r="A154" s="249">
        <v>4215</v>
      </c>
      <c r="B154" s="249" t="s">
        <v>617</v>
      </c>
      <c r="F154" s="247">
        <f t="shared" si="4"/>
        <v>0</v>
      </c>
    </row>
    <row r="155" spans="1:6" ht="18.75" customHeight="1">
      <c r="A155" s="249">
        <v>4216</v>
      </c>
      <c r="B155" s="249" t="s">
        <v>616</v>
      </c>
      <c r="F155" s="247">
        <f t="shared" si="4"/>
        <v>0</v>
      </c>
    </row>
    <row r="156" spans="1:6" ht="18.75" customHeight="1">
      <c r="A156" s="249">
        <v>4217</v>
      </c>
      <c r="B156" s="249" t="s">
        <v>615</v>
      </c>
      <c r="F156" s="247">
        <f t="shared" si="4"/>
        <v>0</v>
      </c>
    </row>
    <row r="157" spans="1:6" ht="18.75" customHeight="1">
      <c r="A157" s="249">
        <v>4220</v>
      </c>
      <c r="B157" s="249" t="s">
        <v>614</v>
      </c>
      <c r="F157" s="247">
        <f t="shared" si="4"/>
        <v>0</v>
      </c>
    </row>
    <row r="158" spans="1:6" ht="18.75" customHeight="1">
      <c r="A158" s="249">
        <v>4221</v>
      </c>
      <c r="B158" s="249" t="s">
        <v>613</v>
      </c>
      <c r="F158" s="247">
        <f t="shared" si="4"/>
        <v>0</v>
      </c>
    </row>
    <row r="159" spans="1:6" ht="18.75" customHeight="1">
      <c r="A159" s="249">
        <v>4225</v>
      </c>
      <c r="B159" s="249" t="s">
        <v>612</v>
      </c>
      <c r="F159" s="247">
        <f t="shared" si="4"/>
        <v>0</v>
      </c>
    </row>
    <row r="160" spans="1:6" ht="18.75" customHeight="1">
      <c r="A160" s="249">
        <v>4235</v>
      </c>
      <c r="B160" s="249" t="s">
        <v>611</v>
      </c>
      <c r="F160" s="247">
        <f t="shared" si="4"/>
        <v>0</v>
      </c>
    </row>
    <row r="161" spans="1:6" ht="18.75" customHeight="1">
      <c r="A161" s="249">
        <v>4236</v>
      </c>
      <c r="B161" s="249" t="s">
        <v>610</v>
      </c>
      <c r="F161" s="247">
        <f t="shared" si="4"/>
        <v>0</v>
      </c>
    </row>
    <row r="162" spans="1:6" ht="18.75" customHeight="1">
      <c r="A162" s="249">
        <v>4250</v>
      </c>
      <c r="B162" s="249" t="s">
        <v>499</v>
      </c>
      <c r="F162" s="247">
        <f t="shared" si="4"/>
        <v>0</v>
      </c>
    </row>
    <row r="163" spans="1:6" ht="18.75" customHeight="1">
      <c r="A163" s="251" t="s">
        <v>158</v>
      </c>
      <c r="B163" s="251" t="s">
        <v>609</v>
      </c>
      <c r="F163" s="247">
        <f t="shared" si="4"/>
        <v>0</v>
      </c>
    </row>
    <row r="164" spans="1:6" ht="18.75" customHeight="1">
      <c r="A164" s="249">
        <v>4401</v>
      </c>
      <c r="B164" s="249" t="s">
        <v>268</v>
      </c>
      <c r="F164" s="247">
        <f t="shared" si="4"/>
        <v>0</v>
      </c>
    </row>
    <row r="165" spans="1:6" ht="18.75" customHeight="1">
      <c r="A165" s="249">
        <v>4402</v>
      </c>
      <c r="B165" s="249" t="s">
        <v>608</v>
      </c>
      <c r="F165" s="247">
        <f t="shared" si="4"/>
        <v>0</v>
      </c>
    </row>
    <row r="166" spans="1:6" ht="18.75" customHeight="1">
      <c r="A166" s="249">
        <v>4403</v>
      </c>
      <c r="B166" s="249" t="s">
        <v>495</v>
      </c>
      <c r="F166" s="247">
        <f t="shared" si="4"/>
        <v>0</v>
      </c>
    </row>
    <row r="167" spans="1:6" ht="18.75" customHeight="1">
      <c r="A167" s="249">
        <v>4404</v>
      </c>
      <c r="B167" s="249" t="s">
        <v>494</v>
      </c>
      <c r="F167" s="247">
        <f t="shared" si="4"/>
        <v>0</v>
      </c>
    </row>
    <row r="168" spans="1:6" ht="18.75" customHeight="1">
      <c r="A168" s="249">
        <v>4405</v>
      </c>
      <c r="B168" s="249" t="s">
        <v>261</v>
      </c>
      <c r="F168" s="247">
        <f t="shared" si="4"/>
        <v>0</v>
      </c>
    </row>
    <row r="169" spans="1:6" ht="18.75" customHeight="1">
      <c r="A169" s="249">
        <v>4406</v>
      </c>
      <c r="B169" s="249" t="s">
        <v>607</v>
      </c>
      <c r="F169" s="247">
        <f t="shared" si="4"/>
        <v>0</v>
      </c>
    </row>
    <row r="170" spans="1:6" ht="18.75" customHeight="1">
      <c r="A170" s="249">
        <v>4407</v>
      </c>
      <c r="B170" s="249" t="s">
        <v>256</v>
      </c>
      <c r="F170" s="247">
        <f t="shared" si="4"/>
        <v>0</v>
      </c>
    </row>
    <row r="171" spans="1:6" ht="18.75" customHeight="1">
      <c r="A171" s="249">
        <v>4408</v>
      </c>
      <c r="B171" s="249" t="s">
        <v>606</v>
      </c>
      <c r="F171" s="247">
        <f t="shared" si="4"/>
        <v>0</v>
      </c>
    </row>
    <row r="172" spans="1:6" ht="18.75" customHeight="1">
      <c r="A172" s="249">
        <v>4415</v>
      </c>
      <c r="B172" s="249" t="s">
        <v>490</v>
      </c>
      <c r="F172" s="247">
        <f t="shared" si="4"/>
        <v>0</v>
      </c>
    </row>
    <row r="173" spans="1:6" ht="18.75" customHeight="1">
      <c r="A173" s="249">
        <v>4416</v>
      </c>
      <c r="B173" s="249" t="s">
        <v>605</v>
      </c>
      <c r="F173" s="247">
        <f t="shared" si="4"/>
        <v>0</v>
      </c>
    </row>
    <row r="174" spans="1:6" ht="18.75" customHeight="1">
      <c r="A174" s="249">
        <v>4425</v>
      </c>
      <c r="B174" s="249" t="s">
        <v>250</v>
      </c>
      <c r="F174" s="247">
        <f aca="true" t="shared" si="5" ref="F174:F205">SUM(D174:E174)</f>
        <v>0</v>
      </c>
    </row>
    <row r="175" spans="1:6" ht="18.75" customHeight="1">
      <c r="A175" s="249">
        <v>4435</v>
      </c>
      <c r="B175" s="249" t="s">
        <v>248</v>
      </c>
      <c r="F175" s="247">
        <f t="shared" si="5"/>
        <v>0</v>
      </c>
    </row>
    <row r="176" spans="1:6" ht="18.75" customHeight="1">
      <c r="A176" s="249">
        <v>4515</v>
      </c>
      <c r="B176" s="249" t="s">
        <v>478</v>
      </c>
      <c r="F176" s="247">
        <f t="shared" si="5"/>
        <v>0</v>
      </c>
    </row>
    <row r="177" spans="1:6" ht="18.75" customHeight="1">
      <c r="A177" s="249">
        <v>4551</v>
      </c>
      <c r="B177" s="249" t="s">
        <v>604</v>
      </c>
      <c r="F177" s="247">
        <f t="shared" si="5"/>
        <v>0</v>
      </c>
    </row>
    <row r="178" spans="1:6" ht="18.75" customHeight="1">
      <c r="A178" s="249">
        <v>4552</v>
      </c>
      <c r="B178" s="249" t="s">
        <v>476</v>
      </c>
      <c r="F178" s="247">
        <f t="shared" si="5"/>
        <v>0</v>
      </c>
    </row>
    <row r="179" spans="1:6" ht="18.75" customHeight="1">
      <c r="A179" s="249">
        <v>4575</v>
      </c>
      <c r="B179" s="249" t="s">
        <v>238</v>
      </c>
      <c r="F179" s="247">
        <f t="shared" si="5"/>
        <v>0</v>
      </c>
    </row>
    <row r="180" spans="1:6" ht="18.75" customHeight="1">
      <c r="A180" s="249">
        <v>4700</v>
      </c>
      <c r="B180" s="249" t="s">
        <v>475</v>
      </c>
      <c r="F180" s="247">
        <f t="shared" si="5"/>
        <v>0</v>
      </c>
    </row>
    <row r="181" spans="1:6" ht="18.75" customHeight="1">
      <c r="A181" s="249">
        <v>4701</v>
      </c>
      <c r="B181" s="249" t="s">
        <v>474</v>
      </c>
      <c r="F181" s="247">
        <f t="shared" si="5"/>
        <v>0</v>
      </c>
    </row>
    <row r="182" spans="1:6" ht="18.75" customHeight="1">
      <c r="A182" s="249">
        <v>4702</v>
      </c>
      <c r="B182" s="249" t="s">
        <v>602</v>
      </c>
      <c r="F182" s="247">
        <f t="shared" si="5"/>
        <v>0</v>
      </c>
    </row>
    <row r="183" spans="1:6" ht="18.75" customHeight="1">
      <c r="A183" s="249">
        <v>4705</v>
      </c>
      <c r="B183" s="249" t="s">
        <v>226</v>
      </c>
      <c r="F183" s="247">
        <f t="shared" si="5"/>
        <v>0</v>
      </c>
    </row>
    <row r="184" spans="1:6" ht="18.75" customHeight="1">
      <c r="A184" s="249">
        <v>4711</v>
      </c>
      <c r="B184" s="249" t="s">
        <v>472</v>
      </c>
      <c r="F184" s="247">
        <f t="shared" si="5"/>
        <v>0</v>
      </c>
    </row>
    <row r="185" spans="1:6" ht="18.75" customHeight="1">
      <c r="A185" s="249">
        <v>4801</v>
      </c>
      <c r="B185" s="249" t="s">
        <v>601</v>
      </c>
      <c r="F185" s="247">
        <f t="shared" si="5"/>
        <v>0</v>
      </c>
    </row>
    <row r="186" spans="1:6" ht="18.75" customHeight="1">
      <c r="A186" s="249">
        <v>4810</v>
      </c>
      <c r="B186" s="249" t="s">
        <v>600</v>
      </c>
      <c r="F186" s="247">
        <f t="shared" si="5"/>
        <v>0</v>
      </c>
    </row>
    <row r="187" spans="1:6" ht="18.75" customHeight="1">
      <c r="A187" s="249">
        <v>4851</v>
      </c>
      <c r="B187" s="249" t="s">
        <v>468</v>
      </c>
      <c r="F187" s="247">
        <f t="shared" si="5"/>
        <v>0</v>
      </c>
    </row>
    <row r="188" spans="1:6" ht="18.75" customHeight="1">
      <c r="A188" s="249">
        <v>4852</v>
      </c>
      <c r="B188" s="249" t="s">
        <v>213</v>
      </c>
      <c r="F188" s="247">
        <f t="shared" si="5"/>
        <v>0</v>
      </c>
    </row>
    <row r="189" spans="1:6" ht="18.75" customHeight="1">
      <c r="A189" s="249">
        <v>4853</v>
      </c>
      <c r="B189" s="249" t="s">
        <v>599</v>
      </c>
      <c r="F189" s="247">
        <f t="shared" si="5"/>
        <v>0</v>
      </c>
    </row>
    <row r="190" spans="1:6" ht="18.75" customHeight="1">
      <c r="A190" s="249">
        <v>4854</v>
      </c>
      <c r="B190" s="249" t="s">
        <v>598</v>
      </c>
      <c r="F190" s="247">
        <f t="shared" si="5"/>
        <v>0</v>
      </c>
    </row>
    <row r="191" spans="1:6" ht="18.75" customHeight="1">
      <c r="A191" s="249">
        <v>4855</v>
      </c>
      <c r="B191" s="249" t="s">
        <v>597</v>
      </c>
      <c r="F191" s="247">
        <f t="shared" si="5"/>
        <v>0</v>
      </c>
    </row>
    <row r="192" spans="1:6" ht="18.75" customHeight="1">
      <c r="A192" s="249">
        <v>4856</v>
      </c>
      <c r="B192" s="249" t="s">
        <v>596</v>
      </c>
      <c r="F192" s="247">
        <f t="shared" si="5"/>
        <v>0</v>
      </c>
    </row>
    <row r="193" spans="1:6" ht="18.75" customHeight="1">
      <c r="A193" s="249">
        <v>4857</v>
      </c>
      <c r="B193" s="249" t="s">
        <v>595</v>
      </c>
      <c r="F193" s="247">
        <f t="shared" si="5"/>
        <v>0</v>
      </c>
    </row>
    <row r="194" spans="1:6" ht="18.75" customHeight="1">
      <c r="A194" s="249">
        <v>4858</v>
      </c>
      <c r="B194" s="249" t="s">
        <v>594</v>
      </c>
      <c r="F194" s="247">
        <f t="shared" si="5"/>
        <v>0</v>
      </c>
    </row>
    <row r="195" spans="1:6" ht="18.75" customHeight="1">
      <c r="A195" s="249">
        <v>4859</v>
      </c>
      <c r="B195" s="249" t="s">
        <v>593</v>
      </c>
      <c r="F195" s="247">
        <f t="shared" si="5"/>
        <v>0</v>
      </c>
    </row>
    <row r="196" spans="1:6" ht="18.75" customHeight="1">
      <c r="A196" s="249">
        <v>4860</v>
      </c>
      <c r="B196" s="249" t="s">
        <v>592</v>
      </c>
      <c r="F196" s="247">
        <f t="shared" si="5"/>
        <v>0</v>
      </c>
    </row>
    <row r="197" spans="1:6" ht="18.75" customHeight="1">
      <c r="A197" s="249">
        <v>4875</v>
      </c>
      <c r="B197" s="249" t="s">
        <v>208</v>
      </c>
      <c r="F197" s="247">
        <f t="shared" si="5"/>
        <v>0</v>
      </c>
    </row>
    <row r="198" spans="1:6" ht="18.75" customHeight="1">
      <c r="A198" s="249">
        <v>4885</v>
      </c>
      <c r="B198" s="249" t="s">
        <v>591</v>
      </c>
      <c r="F198" s="247">
        <f t="shared" si="5"/>
        <v>0</v>
      </c>
    </row>
    <row r="199" spans="1:6" ht="18.75" customHeight="1">
      <c r="A199" s="249">
        <v>5051</v>
      </c>
      <c r="B199" s="249" t="s">
        <v>464</v>
      </c>
      <c r="F199" s="247">
        <f t="shared" si="5"/>
        <v>0</v>
      </c>
    </row>
    <row r="200" spans="1:6" ht="18.75" customHeight="1">
      <c r="A200" s="249">
        <v>5052</v>
      </c>
      <c r="B200" s="249" t="s">
        <v>463</v>
      </c>
      <c r="F200" s="247">
        <f t="shared" si="5"/>
        <v>0</v>
      </c>
    </row>
    <row r="201" spans="1:6" ht="18.75" customHeight="1">
      <c r="A201" s="249">
        <v>5053</v>
      </c>
      <c r="B201" s="249" t="s">
        <v>462</v>
      </c>
      <c r="F201" s="247">
        <f t="shared" si="5"/>
        <v>0</v>
      </c>
    </row>
    <row r="202" spans="1:6" ht="18.75" customHeight="1">
      <c r="A202" s="249">
        <v>5054</v>
      </c>
      <c r="B202" s="249" t="s">
        <v>461</v>
      </c>
      <c r="F202" s="247">
        <f t="shared" si="5"/>
        <v>0</v>
      </c>
    </row>
    <row r="203" spans="1:6" ht="18.75" customHeight="1">
      <c r="A203" s="249">
        <v>5055</v>
      </c>
      <c r="B203" s="249" t="s">
        <v>460</v>
      </c>
      <c r="F203" s="247">
        <f t="shared" si="5"/>
        <v>0</v>
      </c>
    </row>
    <row r="204" spans="1:6" ht="18.75" customHeight="1">
      <c r="A204" s="249">
        <v>5056</v>
      </c>
      <c r="B204" s="249" t="s">
        <v>201</v>
      </c>
      <c r="F204" s="247">
        <f t="shared" si="5"/>
        <v>0</v>
      </c>
    </row>
    <row r="205" spans="1:6" ht="18.75" customHeight="1">
      <c r="A205" s="249">
        <v>5075</v>
      </c>
      <c r="B205" s="249" t="s">
        <v>459</v>
      </c>
      <c r="F205" s="247">
        <f t="shared" si="5"/>
        <v>0</v>
      </c>
    </row>
    <row r="206" spans="1:6" ht="18.75" customHeight="1">
      <c r="A206" s="249">
        <v>5425</v>
      </c>
      <c r="B206" s="249" t="s">
        <v>590</v>
      </c>
      <c r="F206" s="247">
        <f aca="true" t="shared" si="6" ref="F206:F214">SUM(D206:E206)</f>
        <v>0</v>
      </c>
    </row>
    <row r="207" spans="1:6" ht="18.75" customHeight="1">
      <c r="A207" s="249">
        <v>5452</v>
      </c>
      <c r="B207" s="249" t="s">
        <v>198</v>
      </c>
      <c r="F207" s="247">
        <f t="shared" si="6"/>
        <v>0</v>
      </c>
    </row>
    <row r="208" spans="1:6" ht="18.75" customHeight="1">
      <c r="A208" s="249">
        <v>5453</v>
      </c>
      <c r="B208" s="249" t="s">
        <v>589</v>
      </c>
      <c r="F208" s="247">
        <f t="shared" si="6"/>
        <v>0</v>
      </c>
    </row>
    <row r="209" spans="1:6" ht="18.75" customHeight="1">
      <c r="A209" s="249">
        <v>5455</v>
      </c>
      <c r="B209" s="249" t="s">
        <v>588</v>
      </c>
      <c r="F209" s="247">
        <f t="shared" si="6"/>
        <v>0</v>
      </c>
    </row>
    <row r="210" spans="1:6" ht="18.75" customHeight="1">
      <c r="A210" s="249">
        <v>5465</v>
      </c>
      <c r="B210" s="249" t="s">
        <v>452</v>
      </c>
      <c r="F210" s="247">
        <f t="shared" si="6"/>
        <v>0</v>
      </c>
    </row>
    <row r="211" spans="1:6" ht="12.75">
      <c r="A211" s="249">
        <v>5466</v>
      </c>
      <c r="B211" s="249" t="s">
        <v>587</v>
      </c>
      <c r="F211" s="247">
        <f t="shared" si="6"/>
        <v>0</v>
      </c>
    </row>
    <row r="212" spans="1:6" ht="18.75" customHeight="1">
      <c r="A212" s="249">
        <v>5475</v>
      </c>
      <c r="B212" s="249" t="s">
        <v>586</v>
      </c>
      <c r="F212" s="247">
        <f t="shared" si="6"/>
        <v>0</v>
      </c>
    </row>
    <row r="213" spans="1:6" ht="12.75">
      <c r="A213" s="251" t="s">
        <v>687</v>
      </c>
      <c r="B213" s="251"/>
      <c r="F213" s="247">
        <f t="shared" si="6"/>
        <v>0</v>
      </c>
    </row>
    <row r="214" spans="1:6" ht="12.75">
      <c r="A214" s="251" t="s">
        <v>686</v>
      </c>
      <c r="B214" s="251"/>
      <c r="C214" s="276">
        <f>SUM(C141,C213)</f>
        <v>29002</v>
      </c>
      <c r="D214" s="276">
        <f>SUM(D141,D213)</f>
        <v>629.3800000000001</v>
      </c>
      <c r="E214" s="276">
        <f>SUM(E141,E213)</f>
        <v>906.5799999999998</v>
      </c>
      <c r="F214" s="280">
        <f t="shared" si="6"/>
        <v>1535.96</v>
      </c>
    </row>
    <row r="215" ht="12.75">
      <c r="F215" s="247"/>
    </row>
  </sheetData>
  <sheetProtection/>
  <mergeCells count="3">
    <mergeCell ref="C2:E2"/>
    <mergeCell ref="C3:C4"/>
    <mergeCell ref="D3:F3"/>
  </mergeCells>
  <printOptions horizontalCentered="1"/>
  <pageMargins left="0" right="0" top="0.748031496062992" bottom="0.748031496062992" header="0.31496062992126" footer="0.31496062992126"/>
  <pageSetup firstPageNumber="113" useFirstPageNumber="1" orientation="landscape" paperSize="9" r:id="rId1"/>
  <headerFooter>
    <oddFooter>&amp;C&amp;P</oddFooter>
  </headerFooter>
</worksheet>
</file>

<file path=xl/worksheets/sheet19.xml><?xml version="1.0" encoding="utf-8"?>
<worksheet xmlns="http://schemas.openxmlformats.org/spreadsheetml/2006/main" xmlns:r="http://schemas.openxmlformats.org/officeDocument/2006/relationships">
  <sheetPr>
    <tabColor indexed="44"/>
  </sheetPr>
  <dimension ref="A1:F20"/>
  <sheetViews>
    <sheetView zoomScalePageLayoutView="0" workbookViewId="0" topLeftCell="A1">
      <selection activeCell="A2" sqref="A2:F2"/>
    </sheetView>
  </sheetViews>
  <sheetFormatPr defaultColWidth="10.28125" defaultRowHeight="15"/>
  <cols>
    <col min="1" max="1" width="10.28125" style="281" customWidth="1"/>
    <col min="2" max="2" width="28.421875" style="281" customWidth="1"/>
    <col min="3" max="6" width="19.57421875" style="281" customWidth="1"/>
    <col min="7" max="16384" width="10.28125" style="281" customWidth="1"/>
  </cols>
  <sheetData>
    <row r="1" spans="1:6" s="292" customFormat="1" ht="26.25" customHeight="1">
      <c r="A1" s="293" t="s">
        <v>722</v>
      </c>
      <c r="F1" s="293" t="s">
        <v>721</v>
      </c>
    </row>
    <row r="2" spans="1:6" ht="26.25" customHeight="1">
      <c r="A2" s="592" t="s">
        <v>720</v>
      </c>
      <c r="B2" s="593"/>
      <c r="C2" s="593"/>
      <c r="D2" s="593"/>
      <c r="E2" s="593"/>
      <c r="F2" s="594"/>
    </row>
    <row r="3" ht="34.5" customHeight="1">
      <c r="F3" s="291"/>
    </row>
    <row r="4" spans="1:6" ht="12.75">
      <c r="A4" s="595"/>
      <c r="B4" s="595"/>
      <c r="C4" s="596" t="s">
        <v>698</v>
      </c>
      <c r="D4" s="597" t="s">
        <v>719</v>
      </c>
      <c r="E4" s="597"/>
      <c r="F4" s="597"/>
    </row>
    <row r="5" spans="1:6" ht="54.75" customHeight="1">
      <c r="A5" s="595"/>
      <c r="B5" s="595"/>
      <c r="C5" s="596"/>
      <c r="D5" s="290" t="s">
        <v>718</v>
      </c>
      <c r="E5" s="290" t="s">
        <v>695</v>
      </c>
      <c r="F5" s="290" t="s">
        <v>409</v>
      </c>
    </row>
    <row r="6" spans="1:6" ht="21.75" customHeight="1">
      <c r="A6" s="289">
        <v>1</v>
      </c>
      <c r="B6" s="289">
        <v>2</v>
      </c>
      <c r="C6" s="288">
        <v>3</v>
      </c>
      <c r="D6" s="288">
        <v>4</v>
      </c>
      <c r="E6" s="288">
        <v>5</v>
      </c>
      <c r="F6" s="288">
        <v>6</v>
      </c>
    </row>
    <row r="7" spans="1:2" ht="22.5" customHeight="1">
      <c r="A7" s="286" t="s">
        <v>166</v>
      </c>
      <c r="B7" s="285" t="s">
        <v>717</v>
      </c>
    </row>
    <row r="8" spans="1:6" ht="22.5" customHeight="1">
      <c r="A8" s="284" t="s">
        <v>708</v>
      </c>
      <c r="B8" s="287" t="s">
        <v>716</v>
      </c>
      <c r="C8" s="281">
        <v>5005</v>
      </c>
      <c r="D8" s="281">
        <v>141.39</v>
      </c>
      <c r="E8" s="281">
        <v>100.02</v>
      </c>
      <c r="F8" s="281">
        <f>SUM(D8:E8)</f>
        <v>241.40999999999997</v>
      </c>
    </row>
    <row r="9" spans="1:6" ht="22.5" customHeight="1">
      <c r="A9" s="284" t="s">
        <v>706</v>
      </c>
      <c r="B9" s="287" t="s">
        <v>715</v>
      </c>
      <c r="F9" s="281">
        <f>SUM(D9:E9)</f>
        <v>0</v>
      </c>
    </row>
    <row r="10" spans="1:6" ht="22.5" customHeight="1">
      <c r="A10" s="284" t="s">
        <v>704</v>
      </c>
      <c r="B10" s="287" t="s">
        <v>714</v>
      </c>
      <c r="C10" s="281">
        <v>76</v>
      </c>
      <c r="D10" s="281">
        <v>2.61</v>
      </c>
      <c r="E10" s="281">
        <v>1.83</v>
      </c>
      <c r="F10" s="281">
        <f>SUM(D10:E10)</f>
        <v>4.4399999999999995</v>
      </c>
    </row>
    <row r="11" spans="1:6" ht="22.5" customHeight="1">
      <c r="A11" s="284" t="s">
        <v>702</v>
      </c>
      <c r="B11" s="287" t="s">
        <v>713</v>
      </c>
      <c r="C11" s="281">
        <f>SUM(C12:C14)</f>
        <v>137</v>
      </c>
      <c r="D11" s="281">
        <f>SUM(D12:D14)</f>
        <v>3.8</v>
      </c>
      <c r="E11" s="281">
        <f>SUM(E12:E14)</f>
        <v>2.81</v>
      </c>
      <c r="F11" s="281">
        <f>SUM(F12:F14)</f>
        <v>6.609999999999999</v>
      </c>
    </row>
    <row r="12" spans="1:6" ht="22.5" customHeight="1">
      <c r="A12" s="284"/>
      <c r="B12" s="287" t="s">
        <v>712</v>
      </c>
      <c r="C12" s="281">
        <v>72</v>
      </c>
      <c r="D12" s="281">
        <v>1.38</v>
      </c>
      <c r="E12" s="281">
        <v>0.97</v>
      </c>
      <c r="F12" s="281">
        <f aca="true" t="shared" si="0" ref="F12:F18">SUM(D12:E12)</f>
        <v>2.3499999999999996</v>
      </c>
    </row>
    <row r="13" spans="1:6" ht="22.5" customHeight="1">
      <c r="A13" s="284"/>
      <c r="B13" s="287" t="s">
        <v>711</v>
      </c>
      <c r="C13" s="281">
        <v>44</v>
      </c>
      <c r="D13" s="281">
        <v>0.79</v>
      </c>
      <c r="E13" s="281">
        <v>0.56</v>
      </c>
      <c r="F13" s="281">
        <f t="shared" si="0"/>
        <v>1.35</v>
      </c>
    </row>
    <row r="14" spans="1:6" ht="22.5" customHeight="1">
      <c r="A14" s="284"/>
      <c r="B14" s="287" t="s">
        <v>710</v>
      </c>
      <c r="C14" s="281">
        <v>21</v>
      </c>
      <c r="D14" s="281">
        <v>1.63</v>
      </c>
      <c r="E14" s="281">
        <v>1.28</v>
      </c>
      <c r="F14" s="281">
        <f t="shared" si="0"/>
        <v>2.91</v>
      </c>
    </row>
    <row r="15" spans="1:6" ht="22.5" customHeight="1">
      <c r="A15" s="286" t="s">
        <v>162</v>
      </c>
      <c r="B15" s="285" t="s">
        <v>709</v>
      </c>
      <c r="F15" s="281">
        <f t="shared" si="0"/>
        <v>0</v>
      </c>
    </row>
    <row r="16" spans="1:6" ht="22.5" customHeight="1">
      <c r="A16" s="284" t="s">
        <v>708</v>
      </c>
      <c r="B16" s="283" t="s">
        <v>707</v>
      </c>
      <c r="C16" s="281">
        <v>54</v>
      </c>
      <c r="D16" s="281">
        <v>0.44</v>
      </c>
      <c r="E16" s="281">
        <v>0.31</v>
      </c>
      <c r="F16" s="281">
        <f t="shared" si="0"/>
        <v>0.75</v>
      </c>
    </row>
    <row r="17" spans="1:6" ht="22.5" customHeight="1">
      <c r="A17" s="284" t="s">
        <v>706</v>
      </c>
      <c r="B17" s="283" t="s">
        <v>705</v>
      </c>
      <c r="C17" s="281">
        <v>6</v>
      </c>
      <c r="D17" s="281">
        <v>0.05</v>
      </c>
      <c r="E17" s="281">
        <v>0.04</v>
      </c>
      <c r="F17" s="281">
        <f t="shared" si="0"/>
        <v>0.09</v>
      </c>
    </row>
    <row r="18" spans="1:6" ht="25.5">
      <c r="A18" s="284" t="s">
        <v>704</v>
      </c>
      <c r="B18" s="283" t="s">
        <v>703</v>
      </c>
      <c r="C18" s="281">
        <v>11</v>
      </c>
      <c r="D18" s="281">
        <v>0.07</v>
      </c>
      <c r="E18" s="281">
        <v>0.04</v>
      </c>
      <c r="F18" s="281">
        <f t="shared" si="0"/>
        <v>0.11000000000000001</v>
      </c>
    </row>
    <row r="19" ht="22.5" customHeight="1">
      <c r="A19" s="282" t="s">
        <v>702</v>
      </c>
    </row>
    <row r="20" ht="22.5" customHeight="1">
      <c r="A20" s="282" t="s">
        <v>701</v>
      </c>
    </row>
  </sheetData>
  <sheetProtection/>
  <mergeCells count="5">
    <mergeCell ref="A2:F2"/>
    <mergeCell ref="A4:A5"/>
    <mergeCell ref="B4:B5"/>
    <mergeCell ref="C4:C5"/>
    <mergeCell ref="D4:F4"/>
  </mergeCells>
  <printOptions gridLines="1" horizontalCentered="1"/>
  <pageMargins left="0.433070866141732" right="0.590551181102362" top="0.88" bottom="0.511811023622047" header="0.46" footer="0.511811023622047"/>
  <pageSetup firstPageNumber="126" useFirstPageNumber="1" horizontalDpi="600" verticalDpi="600" orientation="landscape" paperSize="9" scale="88" r:id="rId1"/>
  <headerFooter alignWithMargins="0">
    <oddHeader>&amp;L&amp;"Arial,Bold"&amp;12                     Total No of Employees in&amp;C&amp;"Arial,Bold"&amp;12 Local Bodies &amp;&amp; Expenditure as on 31st March(From 2010-11 to 2017-18)
&amp;R&amp;"Arial,Bold"&amp;12Statement No.6   (Rs. in crore)
</oddHeader>
    <oddFooter>&amp;C&amp;P</oddFooter>
  </headerFooter>
</worksheet>
</file>

<file path=xl/worksheets/sheet2.xml><?xml version="1.0" encoding="utf-8"?>
<worksheet xmlns="http://schemas.openxmlformats.org/spreadsheetml/2006/main" xmlns:r="http://schemas.openxmlformats.org/officeDocument/2006/relationships">
  <sheetPr>
    <tabColor indexed="44"/>
  </sheetPr>
  <dimension ref="A1:P50"/>
  <sheetViews>
    <sheetView view="pageBreakPreview" zoomScale="85" zoomScaleSheetLayoutView="85" zoomScalePageLayoutView="0" workbookViewId="0" topLeftCell="A1">
      <selection activeCell="P25" sqref="P25"/>
    </sheetView>
  </sheetViews>
  <sheetFormatPr defaultColWidth="9.140625" defaultRowHeight="15"/>
  <cols>
    <col min="1" max="1" width="46.140625" style="9" customWidth="1"/>
    <col min="2" max="10" width="9.8515625" style="9" customWidth="1"/>
    <col min="11" max="11" width="10.140625" style="9" customWidth="1"/>
    <col min="12" max="16" width="9.57421875" style="9" customWidth="1"/>
    <col min="17" max="16384" width="9.140625" style="9" customWidth="1"/>
  </cols>
  <sheetData>
    <row r="1" spans="1:16" s="34" customFormat="1" ht="12.75" customHeight="1">
      <c r="A1" s="37" t="s">
        <v>128</v>
      </c>
      <c r="B1" s="567" t="s">
        <v>127</v>
      </c>
      <c r="C1" s="568"/>
      <c r="D1" s="568"/>
      <c r="E1" s="568"/>
      <c r="F1" s="568"/>
      <c r="G1" s="568"/>
      <c r="H1" s="569"/>
      <c r="I1" s="35" t="s">
        <v>126</v>
      </c>
      <c r="J1" s="36" t="s">
        <v>125</v>
      </c>
      <c r="K1" s="36" t="s">
        <v>124</v>
      </c>
      <c r="L1" s="568" t="s">
        <v>123</v>
      </c>
      <c r="M1" s="568"/>
      <c r="N1" s="568"/>
      <c r="O1" s="568"/>
      <c r="P1" s="569"/>
    </row>
    <row r="2" spans="1:16" s="34" customFormat="1" ht="21.75" customHeight="1">
      <c r="A2" s="35"/>
      <c r="B2" s="35" t="s">
        <v>122</v>
      </c>
      <c r="C2" s="35" t="s">
        <v>121</v>
      </c>
      <c r="D2" s="35" t="s">
        <v>120</v>
      </c>
      <c r="E2" s="35" t="s">
        <v>119</v>
      </c>
      <c r="F2" s="35" t="s">
        <v>118</v>
      </c>
      <c r="G2" s="35" t="s">
        <v>117</v>
      </c>
      <c r="H2" s="35" t="s">
        <v>116</v>
      </c>
      <c r="I2" s="35" t="s">
        <v>115</v>
      </c>
      <c r="J2" s="35" t="s">
        <v>114</v>
      </c>
      <c r="K2" s="35" t="s">
        <v>113</v>
      </c>
      <c r="L2" s="35" t="s">
        <v>112</v>
      </c>
      <c r="M2" s="35" t="s">
        <v>111</v>
      </c>
      <c r="N2" s="35" t="s">
        <v>110</v>
      </c>
      <c r="O2" s="35" t="s">
        <v>109</v>
      </c>
      <c r="P2" s="35" t="s">
        <v>108</v>
      </c>
    </row>
    <row r="3" spans="1:16" s="31" customFormat="1" ht="21.75" customHeight="1">
      <c r="A3" s="33">
        <v>1</v>
      </c>
      <c r="B3" s="32">
        <v>2</v>
      </c>
      <c r="C3" s="33">
        <v>3</v>
      </c>
      <c r="D3" s="32">
        <v>4</v>
      </c>
      <c r="E3" s="33">
        <v>5</v>
      </c>
      <c r="F3" s="32">
        <v>6</v>
      </c>
      <c r="G3" s="33">
        <v>7</v>
      </c>
      <c r="H3" s="32">
        <v>8</v>
      </c>
      <c r="I3" s="33">
        <v>9</v>
      </c>
      <c r="J3" s="32">
        <v>10</v>
      </c>
      <c r="K3" s="33">
        <v>11</v>
      </c>
      <c r="L3" s="32">
        <v>12</v>
      </c>
      <c r="M3" s="33">
        <v>13</v>
      </c>
      <c r="N3" s="32">
        <v>14</v>
      </c>
      <c r="O3" s="33">
        <v>15</v>
      </c>
      <c r="P3" s="32">
        <v>16</v>
      </c>
    </row>
    <row r="4" spans="1:16" s="29" customFormat="1" ht="21.75" customHeight="1">
      <c r="A4" s="26" t="s">
        <v>107</v>
      </c>
      <c r="B4" s="30">
        <v>2151.7017</v>
      </c>
      <c r="C4" s="30">
        <v>2872.101</v>
      </c>
      <c r="D4" s="30">
        <v>3288.3603</v>
      </c>
      <c r="E4" s="30">
        <v>3893.5433000000003</v>
      </c>
      <c r="F4" s="30">
        <v>4087.6445000000003</v>
      </c>
      <c r="G4" s="30">
        <v>3784.2857999999997</v>
      </c>
      <c r="H4" s="30">
        <v>4610.3086</v>
      </c>
      <c r="I4" s="30">
        <v>6110.3944</v>
      </c>
      <c r="J4" s="30">
        <v>5980.932000000001</v>
      </c>
      <c r="K4" s="30">
        <v>1379.0872547492058</v>
      </c>
      <c r="L4" s="30">
        <v>1519.0947694703214</v>
      </c>
      <c r="M4" s="30">
        <v>1673.6538301676742</v>
      </c>
      <c r="N4" s="30">
        <v>1844.3117998558978</v>
      </c>
      <c r="O4" s="30">
        <v>2032.7843253641072</v>
      </c>
      <c r="P4" s="30">
        <v>2240.974050048682</v>
      </c>
    </row>
    <row r="5" spans="1:16" ht="21.75" customHeight="1">
      <c r="A5" s="21" t="s">
        <v>106</v>
      </c>
      <c r="B5" s="22">
        <v>521.6876000000001</v>
      </c>
      <c r="C5" s="22">
        <v>537.9527999999999</v>
      </c>
      <c r="D5" s="22">
        <v>737.4832</v>
      </c>
      <c r="E5" s="22">
        <v>886.5136</v>
      </c>
      <c r="F5" s="22">
        <v>851.3268999999999</v>
      </c>
      <c r="G5" s="22">
        <v>979.8100999999999</v>
      </c>
      <c r="H5" s="22">
        <v>1104.2003</v>
      </c>
      <c r="I5" s="22">
        <v>1169.3444</v>
      </c>
      <c r="J5" s="22">
        <v>1252.2354</v>
      </c>
      <c r="K5" s="22">
        <v>1379.0872547492058</v>
      </c>
      <c r="L5" s="22">
        <v>1519.0947694703214</v>
      </c>
      <c r="M5" s="22">
        <v>1673.6538301676742</v>
      </c>
      <c r="N5" s="22">
        <v>1844.3117998558978</v>
      </c>
      <c r="O5" s="22">
        <v>2032.7843253641072</v>
      </c>
      <c r="P5" s="22">
        <v>2240.974050048682</v>
      </c>
    </row>
    <row r="6" spans="1:16" ht="21.75" customHeight="1">
      <c r="A6" s="21" t="s">
        <v>105</v>
      </c>
      <c r="B6" s="22">
        <v>279.5389</v>
      </c>
      <c r="C6" s="22">
        <v>293.9152</v>
      </c>
      <c r="D6" s="22">
        <v>435.47979999999995</v>
      </c>
      <c r="E6" s="22">
        <v>524.9197</v>
      </c>
      <c r="F6" s="22">
        <v>527.5509</v>
      </c>
      <c r="G6" s="22">
        <v>566.8158</v>
      </c>
      <c r="H6" s="22">
        <v>652.5638</v>
      </c>
      <c r="I6" s="22">
        <v>700.2673</v>
      </c>
      <c r="J6" s="22">
        <v>770.3121000000001</v>
      </c>
      <c r="K6" s="22">
        <v>849.6114840930226</v>
      </c>
      <c r="L6" s="22">
        <v>937.3744174724845</v>
      </c>
      <c r="M6" s="22">
        <v>1034.5338048847284</v>
      </c>
      <c r="N6" s="22">
        <v>1142.1283446702137</v>
      </c>
      <c r="O6" s="22">
        <v>1261.314827880874</v>
      </c>
      <c r="P6" s="22">
        <v>1393.381898522343</v>
      </c>
    </row>
    <row r="7" spans="1:16" ht="21.75" customHeight="1">
      <c r="A7" s="21" t="s">
        <v>104</v>
      </c>
      <c r="B7" s="22">
        <v>242.14870000000008</v>
      </c>
      <c r="C7" s="22">
        <v>244.03759999999988</v>
      </c>
      <c r="D7" s="22">
        <v>302.00340000000006</v>
      </c>
      <c r="E7" s="22">
        <v>361.5939</v>
      </c>
      <c r="F7" s="22">
        <v>323.77599999999995</v>
      </c>
      <c r="G7" s="22">
        <v>412.99429999999995</v>
      </c>
      <c r="H7" s="22">
        <v>451.6365</v>
      </c>
      <c r="I7" s="22">
        <v>469.0771</v>
      </c>
      <c r="J7" s="22">
        <v>481.92330000000004</v>
      </c>
      <c r="K7" s="22">
        <v>529.4757706561832</v>
      </c>
      <c r="L7" s="22">
        <v>581.7203519978367</v>
      </c>
      <c r="M7" s="22">
        <v>639.1200252829459</v>
      </c>
      <c r="N7" s="22">
        <v>702.1834551856841</v>
      </c>
      <c r="O7" s="22">
        <v>771.4694974832333</v>
      </c>
      <c r="P7" s="22">
        <v>847.592151526339</v>
      </c>
    </row>
    <row r="8" spans="1:16" ht="21.75" customHeight="1">
      <c r="A8" s="21" t="s">
        <v>103</v>
      </c>
      <c r="B8" s="22">
        <v>1630.0141</v>
      </c>
      <c r="C8" s="22">
        <v>2334.1482</v>
      </c>
      <c r="D8" s="22">
        <v>2550.8770999999997</v>
      </c>
      <c r="E8" s="22">
        <v>3007.0297</v>
      </c>
      <c r="F8" s="22">
        <v>3236.3176000000003</v>
      </c>
      <c r="G8" s="22">
        <v>2804.4757</v>
      </c>
      <c r="H8" s="22">
        <v>3506.1083</v>
      </c>
      <c r="I8" s="22">
        <v>4941.05</v>
      </c>
      <c r="J8" s="22">
        <v>4728.6966</v>
      </c>
      <c r="K8" s="22"/>
      <c r="L8" s="570" t="s">
        <v>102</v>
      </c>
      <c r="M8" s="570"/>
      <c r="N8" s="570"/>
      <c r="O8" s="570"/>
      <c r="P8" s="570"/>
    </row>
    <row r="9" spans="1:16" ht="21.75" customHeight="1">
      <c r="A9" s="21" t="s">
        <v>101</v>
      </c>
      <c r="B9" s="22">
        <v>524.99</v>
      </c>
      <c r="C9" s="22">
        <v>611.65</v>
      </c>
      <c r="D9" s="22">
        <v>698.48</v>
      </c>
      <c r="E9" s="22">
        <v>762.62</v>
      </c>
      <c r="F9" s="22">
        <v>809.32</v>
      </c>
      <c r="G9" s="22">
        <v>1870.28</v>
      </c>
      <c r="H9" s="22">
        <v>2069.2</v>
      </c>
      <c r="I9" s="22">
        <v>2470.52</v>
      </c>
      <c r="J9" s="22">
        <v>2892.34</v>
      </c>
      <c r="K9" s="20"/>
      <c r="L9" s="570"/>
      <c r="M9" s="570"/>
      <c r="N9" s="570"/>
      <c r="O9" s="570"/>
      <c r="P9" s="570"/>
    </row>
    <row r="10" spans="1:16" ht="21.75" customHeight="1">
      <c r="A10" s="21" t="s">
        <v>100</v>
      </c>
      <c r="B10" s="22">
        <v>1105.0241</v>
      </c>
      <c r="C10" s="22">
        <v>1722.4982</v>
      </c>
      <c r="D10" s="22">
        <v>1852.3971</v>
      </c>
      <c r="E10" s="22">
        <v>2244.4097</v>
      </c>
      <c r="F10" s="22">
        <v>2426.9976</v>
      </c>
      <c r="G10" s="22">
        <v>934.1957000000001</v>
      </c>
      <c r="H10" s="22">
        <v>1436.9082999999998</v>
      </c>
      <c r="I10" s="22">
        <v>2470.53</v>
      </c>
      <c r="J10" s="22">
        <v>1836.3566</v>
      </c>
      <c r="K10" s="20"/>
      <c r="L10" s="570"/>
      <c r="M10" s="570"/>
      <c r="N10" s="570"/>
      <c r="O10" s="570"/>
      <c r="P10" s="570"/>
    </row>
    <row r="11" spans="1:16" ht="21.75" customHeight="1">
      <c r="A11" s="21" t="s">
        <v>99</v>
      </c>
      <c r="B11" s="22">
        <v>112.976</v>
      </c>
      <c r="C11" s="22">
        <v>366.0478</v>
      </c>
      <c r="D11" s="22">
        <v>226.01600000000002</v>
      </c>
      <c r="E11" s="22">
        <v>178.3792</v>
      </c>
      <c r="F11" s="22">
        <v>256.4825</v>
      </c>
      <c r="G11" s="22">
        <v>74.489</v>
      </c>
      <c r="H11" s="22">
        <v>62.480000000000004</v>
      </c>
      <c r="I11" s="22">
        <v>69.82</v>
      </c>
      <c r="J11" s="20">
        <v>76.79</v>
      </c>
      <c r="K11" s="20"/>
      <c r="L11" s="570"/>
      <c r="M11" s="570"/>
      <c r="N11" s="570"/>
      <c r="O11" s="570"/>
      <c r="P11" s="570"/>
    </row>
    <row r="12" spans="1:16" ht="21.75" customHeight="1">
      <c r="A12" s="21" t="s">
        <v>97</v>
      </c>
      <c r="B12" s="20"/>
      <c r="C12" s="20"/>
      <c r="D12" s="20"/>
      <c r="E12" s="20"/>
      <c r="F12" s="20"/>
      <c r="G12" s="20"/>
      <c r="H12" s="20"/>
      <c r="I12" s="20"/>
      <c r="J12" s="20"/>
      <c r="K12" s="20"/>
      <c r="L12" s="570"/>
      <c r="M12" s="570"/>
      <c r="N12" s="570"/>
      <c r="O12" s="570"/>
      <c r="P12" s="570"/>
    </row>
    <row r="13" spans="1:16" ht="21.75" customHeight="1">
      <c r="A13" s="21" t="s">
        <v>98</v>
      </c>
      <c r="B13" s="22">
        <v>992.0481000000001</v>
      </c>
      <c r="C13" s="22">
        <v>1356.4504</v>
      </c>
      <c r="D13" s="22">
        <v>1626.3810999999998</v>
      </c>
      <c r="E13" s="22">
        <v>2066.0305000000003</v>
      </c>
      <c r="F13" s="22">
        <v>2170.5151</v>
      </c>
      <c r="G13" s="22">
        <v>859.7067000000001</v>
      </c>
      <c r="H13" s="22">
        <v>1374.4282999999998</v>
      </c>
      <c r="I13" s="22">
        <v>2400.71</v>
      </c>
      <c r="J13" s="22">
        <v>1759.5666</v>
      </c>
      <c r="K13" s="20"/>
      <c r="L13" s="570"/>
      <c r="M13" s="570"/>
      <c r="N13" s="570"/>
      <c r="O13" s="570"/>
      <c r="P13" s="570"/>
    </row>
    <row r="14" spans="1:16" ht="21.75" customHeight="1">
      <c r="A14" s="21" t="s">
        <v>97</v>
      </c>
      <c r="B14" s="22"/>
      <c r="C14" s="22"/>
      <c r="D14" s="22"/>
      <c r="E14" s="22"/>
      <c r="F14" s="22"/>
      <c r="G14" s="22"/>
      <c r="H14" s="22"/>
      <c r="I14" s="22"/>
      <c r="J14" s="22"/>
      <c r="K14" s="20"/>
      <c r="L14" s="570"/>
      <c r="M14" s="570"/>
      <c r="N14" s="570"/>
      <c r="O14" s="570"/>
      <c r="P14" s="570"/>
    </row>
    <row r="15" spans="1:16" ht="21.75" customHeight="1">
      <c r="A15" s="15" t="s">
        <v>96</v>
      </c>
      <c r="B15" s="27">
        <v>2011.9257</v>
      </c>
      <c r="C15" s="27">
        <v>2429.6078999999995</v>
      </c>
      <c r="D15" s="27">
        <v>2507.39</v>
      </c>
      <c r="E15" s="27">
        <v>3025.0605999999993</v>
      </c>
      <c r="F15" s="27">
        <v>3356.6407000000004</v>
      </c>
      <c r="G15" s="27">
        <v>3644.5783</v>
      </c>
      <c r="H15" s="27">
        <v>3788.0798000000004</v>
      </c>
      <c r="I15" s="27">
        <v>4873.8628</v>
      </c>
      <c r="J15" s="27">
        <v>5356.2677</v>
      </c>
      <c r="K15" s="27">
        <v>6341.9930184625155</v>
      </c>
      <c r="L15" s="27">
        <v>7513.49874874145</v>
      </c>
      <c r="M15" s="27">
        <v>8906.57980536414</v>
      </c>
      <c r="N15" s="27">
        <v>10564.069225458961</v>
      </c>
      <c r="O15" s="27">
        <v>12537.248221732309</v>
      </c>
      <c r="P15" s="27">
        <v>14887.54372644983</v>
      </c>
    </row>
    <row r="16" spans="1:16" ht="21.75" customHeight="1">
      <c r="A16" s="28" t="s">
        <v>95</v>
      </c>
      <c r="B16" s="25"/>
      <c r="C16" s="25"/>
      <c r="D16" s="20"/>
      <c r="E16" s="20"/>
      <c r="F16" s="20"/>
      <c r="G16" s="20"/>
      <c r="H16" s="20"/>
      <c r="I16" s="20"/>
      <c r="J16" s="20"/>
      <c r="K16" s="20"/>
      <c r="L16" s="20"/>
      <c r="M16" s="20"/>
      <c r="N16" s="20"/>
      <c r="O16" s="20"/>
      <c r="P16" s="20"/>
    </row>
    <row r="17" spans="1:16" ht="21.75" customHeight="1">
      <c r="A17" s="21" t="s">
        <v>94</v>
      </c>
      <c r="B17" s="22">
        <v>684.9387</v>
      </c>
      <c r="C17" s="22">
        <v>752.4341000000001</v>
      </c>
      <c r="D17" s="22">
        <v>880.8762</v>
      </c>
      <c r="E17" s="22">
        <v>1035.1092999999998</v>
      </c>
      <c r="F17" s="22">
        <v>1214.1228</v>
      </c>
      <c r="G17" s="22">
        <v>1243.8042</v>
      </c>
      <c r="H17" s="22">
        <v>1420.7708000000002</v>
      </c>
      <c r="I17" s="22">
        <v>1644.4560999999999</v>
      </c>
      <c r="J17" s="22">
        <v>2169.3477000000003</v>
      </c>
      <c r="K17" s="22">
        <v>2517.6890184625163</v>
      </c>
      <c r="L17" s="22">
        <v>2924.3339487414496</v>
      </c>
      <c r="M17" s="22">
        <v>3399.5820453641386</v>
      </c>
      <c r="N17" s="22">
        <v>3955.6719134589603</v>
      </c>
      <c r="O17" s="22">
        <v>4607.171447332309</v>
      </c>
      <c r="P17" s="22">
        <v>5371.451597169833</v>
      </c>
    </row>
    <row r="18" spans="1:16" ht="21.75" customHeight="1">
      <c r="A18" s="21" t="s">
        <v>93</v>
      </c>
      <c r="B18" s="22">
        <v>186.7696</v>
      </c>
      <c r="C18" s="22">
        <v>190.8323</v>
      </c>
      <c r="D18" s="22">
        <v>198.9225</v>
      </c>
      <c r="E18" s="22">
        <v>209.1609</v>
      </c>
      <c r="F18" s="22">
        <v>239.54930000000002</v>
      </c>
      <c r="G18" s="22">
        <v>262.0737</v>
      </c>
      <c r="H18" s="22">
        <v>324.39439999999996</v>
      </c>
      <c r="I18" s="22">
        <v>362.6608</v>
      </c>
      <c r="J18" s="22">
        <v>463.5403</v>
      </c>
      <c r="K18" s="22">
        <v>519.1651360000001</v>
      </c>
      <c r="L18" s="22">
        <v>581.4649523200002</v>
      </c>
      <c r="M18" s="22">
        <v>651.2407465984003</v>
      </c>
      <c r="N18" s="22">
        <v>729.3896361902084</v>
      </c>
      <c r="O18" s="22">
        <v>816.9163925330336</v>
      </c>
      <c r="P18" s="22">
        <v>914.9463596369977</v>
      </c>
    </row>
    <row r="19" spans="1:16" ht="21.75" customHeight="1">
      <c r="A19" s="21" t="s">
        <v>92</v>
      </c>
      <c r="B19" s="22">
        <v>160.136</v>
      </c>
      <c r="C19" s="22">
        <v>173.7582</v>
      </c>
      <c r="D19" s="22">
        <v>225.1747</v>
      </c>
      <c r="E19" s="22">
        <v>260.6329</v>
      </c>
      <c r="F19" s="22">
        <v>333.0751</v>
      </c>
      <c r="G19" s="22">
        <v>402.35040000000004</v>
      </c>
      <c r="H19" s="22">
        <v>446.42629999999997</v>
      </c>
      <c r="I19" s="22">
        <v>543.0067</v>
      </c>
      <c r="J19" s="22">
        <v>641.4607</v>
      </c>
      <c r="K19" s="22">
        <v>803.3199311828264</v>
      </c>
      <c r="L19" s="22">
        <v>1006.0209640833507</v>
      </c>
      <c r="M19" s="22">
        <v>1259.8693756857092</v>
      </c>
      <c r="N19" s="22">
        <v>1577.7711404224676</v>
      </c>
      <c r="O19" s="22">
        <v>1975.8887862443112</v>
      </c>
      <c r="P19" s="22">
        <v>2474.4631179910143</v>
      </c>
    </row>
    <row r="20" spans="1:16" ht="21.75" customHeight="1">
      <c r="A20" s="21" t="s">
        <v>91</v>
      </c>
      <c r="B20" s="23">
        <v>338.0331000000001</v>
      </c>
      <c r="C20" s="23">
        <v>387.84360000000004</v>
      </c>
      <c r="D20" s="23">
        <v>456.779</v>
      </c>
      <c r="E20" s="23">
        <v>565.3154999999999</v>
      </c>
      <c r="F20" s="23">
        <v>641.4984000000001</v>
      </c>
      <c r="G20" s="23">
        <v>579.3801000000001</v>
      </c>
      <c r="H20" s="23">
        <v>649.9501000000004</v>
      </c>
      <c r="I20" s="23">
        <v>738.7885999999997</v>
      </c>
      <c r="J20" s="23">
        <v>1064.3467</v>
      </c>
      <c r="K20" s="23">
        <v>1195.2039512796898</v>
      </c>
      <c r="L20" s="23">
        <v>1336.8480323380988</v>
      </c>
      <c r="M20" s="23">
        <v>1488.4719230800292</v>
      </c>
      <c r="N20" s="23">
        <v>1648.5111368462842</v>
      </c>
      <c r="O20" s="23">
        <v>1814.3662685549643</v>
      </c>
      <c r="P20" s="23">
        <v>1982.0421195418207</v>
      </c>
    </row>
    <row r="21" spans="1:16" ht="21.75" customHeight="1">
      <c r="A21" s="21" t="s">
        <v>90</v>
      </c>
      <c r="B21" s="22">
        <v>816.4327000000001</v>
      </c>
      <c r="C21" s="22">
        <v>1031.6915</v>
      </c>
      <c r="D21" s="22">
        <v>947.466</v>
      </c>
      <c r="E21" s="22">
        <v>1276.3581</v>
      </c>
      <c r="F21" s="22">
        <v>1279.7172</v>
      </c>
      <c r="G21" s="22">
        <v>1236.1907</v>
      </c>
      <c r="H21" s="22">
        <v>1335.0719</v>
      </c>
      <c r="I21" s="22">
        <v>1727.6171</v>
      </c>
      <c r="J21" s="22">
        <v>1655.3879000000002</v>
      </c>
      <c r="K21" s="22">
        <v>1986.46548</v>
      </c>
      <c r="L21" s="22">
        <v>2383.758576</v>
      </c>
      <c r="M21" s="22">
        <v>2860.5102912</v>
      </c>
      <c r="N21" s="22">
        <v>3432.6123494400003</v>
      </c>
      <c r="O21" s="22">
        <v>4119.134819328</v>
      </c>
      <c r="P21" s="22">
        <v>4942.9617831936</v>
      </c>
    </row>
    <row r="22" spans="1:16" ht="21.75" customHeight="1">
      <c r="A22" s="21" t="s">
        <v>89</v>
      </c>
      <c r="B22" s="22">
        <v>497.6142</v>
      </c>
      <c r="C22" s="22">
        <v>614.0169999999999</v>
      </c>
      <c r="D22" s="22">
        <v>656.1051999999999</v>
      </c>
      <c r="E22" s="22">
        <v>678.1859</v>
      </c>
      <c r="F22" s="22">
        <v>820.9644999999999</v>
      </c>
      <c r="G22" s="22">
        <v>1125.7879</v>
      </c>
      <c r="H22" s="22">
        <v>976.6049</v>
      </c>
      <c r="I22" s="22">
        <v>1435.3023</v>
      </c>
      <c r="J22" s="22">
        <v>1458.2119</v>
      </c>
      <c r="K22" s="22">
        <v>1749.85428</v>
      </c>
      <c r="L22" s="22">
        <v>2099.825136</v>
      </c>
      <c r="M22" s="22">
        <v>2519.7901632</v>
      </c>
      <c r="N22" s="22">
        <v>3023.74819584</v>
      </c>
      <c r="O22" s="22">
        <v>3628.4978350079996</v>
      </c>
      <c r="P22" s="22">
        <v>4354.1974020095995</v>
      </c>
    </row>
    <row r="23" spans="1:16" ht="21.75" customHeight="1">
      <c r="A23" s="24" t="s">
        <v>88</v>
      </c>
      <c r="B23" s="22">
        <v>12.9401</v>
      </c>
      <c r="C23" s="22">
        <v>31.465300000000003</v>
      </c>
      <c r="D23" s="22">
        <v>22.942600000000002</v>
      </c>
      <c r="E23" s="22">
        <v>35.4073</v>
      </c>
      <c r="F23" s="22">
        <v>41.8362</v>
      </c>
      <c r="G23" s="22">
        <v>38.795500000000004</v>
      </c>
      <c r="H23" s="22">
        <v>55.632200000000005</v>
      </c>
      <c r="I23" s="22">
        <v>66.48729999999999</v>
      </c>
      <c r="J23" s="22">
        <v>73.3202</v>
      </c>
      <c r="K23" s="22">
        <v>87.98424</v>
      </c>
      <c r="L23" s="22">
        <v>105.581088</v>
      </c>
      <c r="M23" s="22">
        <v>126.69730559999999</v>
      </c>
      <c r="N23" s="22">
        <v>152.03676671999997</v>
      </c>
      <c r="O23" s="22">
        <v>182.44412006399997</v>
      </c>
      <c r="P23" s="22">
        <v>218.93294407679997</v>
      </c>
    </row>
    <row r="24" spans="1:16" ht="21.75" customHeight="1">
      <c r="A24" s="26" t="s">
        <v>87</v>
      </c>
      <c r="B24" s="27">
        <v>456.81559999999996</v>
      </c>
      <c r="C24" s="27">
        <v>664.9328</v>
      </c>
      <c r="D24" s="27">
        <v>847.4575000000001</v>
      </c>
      <c r="E24" s="27">
        <v>922.3461</v>
      </c>
      <c r="F24" s="27">
        <v>1007.2842999999999</v>
      </c>
      <c r="G24" s="27">
        <v>661.0168</v>
      </c>
      <c r="H24" s="27">
        <v>737.2873999999999</v>
      </c>
      <c r="I24" s="27">
        <v>1971.3556</v>
      </c>
      <c r="J24" s="27">
        <v>1319.5054</v>
      </c>
      <c r="K24" s="27">
        <v>1603.367818</v>
      </c>
      <c r="L24" s="27">
        <v>1903.7345470599998</v>
      </c>
      <c r="M24" s="27">
        <v>2202.6219200602</v>
      </c>
      <c r="N24" s="27">
        <v>2553.0853464704337</v>
      </c>
      <c r="O24" s="27">
        <v>2963.9244553704075</v>
      </c>
      <c r="P24" s="27">
        <v>3445.3697127833766</v>
      </c>
    </row>
    <row r="25" spans="1:16" ht="17.25" customHeight="1">
      <c r="A25" s="21" t="s">
        <v>86</v>
      </c>
      <c r="B25" s="22">
        <v>451.06559999999996</v>
      </c>
      <c r="C25" s="22">
        <v>615.7593</v>
      </c>
      <c r="D25" s="22">
        <v>842.3465000000001</v>
      </c>
      <c r="E25" s="22">
        <v>911.9461</v>
      </c>
      <c r="F25" s="22">
        <v>980.7103</v>
      </c>
      <c r="G25" s="22">
        <v>633.9828</v>
      </c>
      <c r="H25" s="22">
        <v>720.2873999999999</v>
      </c>
      <c r="I25" s="22">
        <v>1954.3056000000001</v>
      </c>
      <c r="J25" s="22">
        <v>1303.9554</v>
      </c>
      <c r="K25" s="22">
        <v>1525.627818</v>
      </c>
      <c r="L25" s="22">
        <v>1784.9845470599998</v>
      </c>
      <c r="M25" s="22">
        <v>2088.4319200602</v>
      </c>
      <c r="N25" s="22">
        <v>2443.465346470434</v>
      </c>
      <c r="O25" s="22">
        <v>2858.8544553704073</v>
      </c>
      <c r="P25" s="22">
        <v>3344.8597127833764</v>
      </c>
    </row>
    <row r="26" spans="1:16" ht="17.25" customHeight="1">
      <c r="A26" s="21" t="s">
        <v>85</v>
      </c>
      <c r="B26" s="22">
        <v>5.75</v>
      </c>
      <c r="C26" s="22">
        <v>49.173500000000004</v>
      </c>
      <c r="D26" s="22">
        <v>5.111000000000001</v>
      </c>
      <c r="E26" s="22">
        <v>10.4</v>
      </c>
      <c r="F26" s="22">
        <v>26.574</v>
      </c>
      <c r="G26" s="22">
        <v>27.034000000000002</v>
      </c>
      <c r="H26" s="22">
        <v>17</v>
      </c>
      <c r="I26" s="22">
        <v>17.05</v>
      </c>
      <c r="J26" s="22">
        <v>15.55</v>
      </c>
      <c r="K26" s="22">
        <v>77.74</v>
      </c>
      <c r="L26" s="22">
        <v>118.75</v>
      </c>
      <c r="M26" s="22">
        <v>114.19</v>
      </c>
      <c r="N26" s="22">
        <v>109.62</v>
      </c>
      <c r="O26" s="22">
        <v>105.07</v>
      </c>
      <c r="P26" s="22">
        <v>100.51</v>
      </c>
    </row>
    <row r="27" spans="1:16" ht="17.25" customHeight="1">
      <c r="A27" s="26" t="s">
        <v>84</v>
      </c>
      <c r="B27" s="25"/>
      <c r="C27" s="25"/>
      <c r="D27" s="20"/>
      <c r="E27" s="20"/>
      <c r="F27" s="20"/>
      <c r="G27" s="20"/>
      <c r="H27" s="20"/>
      <c r="I27" s="20"/>
      <c r="J27" s="20"/>
      <c r="K27" s="20"/>
      <c r="L27" s="20"/>
      <c r="M27" s="20"/>
      <c r="N27" s="20"/>
      <c r="O27" s="20"/>
      <c r="P27" s="20"/>
    </row>
    <row r="28" spans="1:16" ht="17.25" customHeight="1">
      <c r="A28" s="21" t="s">
        <v>83</v>
      </c>
      <c r="B28" s="20">
        <v>0</v>
      </c>
      <c r="C28" s="20">
        <v>42.25</v>
      </c>
      <c r="D28" s="20">
        <v>0</v>
      </c>
      <c r="E28" s="20">
        <v>0</v>
      </c>
      <c r="F28" s="20"/>
      <c r="G28" s="20"/>
      <c r="H28" s="20"/>
      <c r="I28" s="20"/>
      <c r="J28" s="20"/>
      <c r="K28" s="20"/>
      <c r="L28" s="20"/>
      <c r="M28" s="20"/>
      <c r="N28" s="20"/>
      <c r="O28" s="20"/>
      <c r="P28" s="20"/>
    </row>
    <row r="29" spans="1:16" ht="17.25" customHeight="1">
      <c r="A29" s="24" t="s">
        <v>82</v>
      </c>
      <c r="B29" s="20"/>
      <c r="C29" s="20"/>
      <c r="D29" s="20"/>
      <c r="E29" s="20"/>
      <c r="F29" s="20"/>
      <c r="G29" s="20"/>
      <c r="H29" s="20"/>
      <c r="I29" s="20"/>
      <c r="J29" s="20"/>
      <c r="K29" s="20"/>
      <c r="L29" s="20"/>
      <c r="M29" s="20"/>
      <c r="N29" s="20"/>
      <c r="O29" s="20"/>
      <c r="P29" s="20"/>
    </row>
    <row r="30" spans="1:16" ht="17.25" customHeight="1">
      <c r="A30" s="24" t="s">
        <v>81</v>
      </c>
      <c r="B30" s="20"/>
      <c r="C30" s="20"/>
      <c r="D30" s="20"/>
      <c r="E30" s="20"/>
      <c r="F30" s="20"/>
      <c r="G30" s="20"/>
      <c r="H30" s="20"/>
      <c r="I30" s="20"/>
      <c r="J30" s="20"/>
      <c r="K30" s="20"/>
      <c r="L30" s="20"/>
      <c r="M30" s="20"/>
      <c r="N30" s="20"/>
      <c r="O30" s="20"/>
      <c r="P30" s="20"/>
    </row>
    <row r="31" spans="1:16" ht="17.25" customHeight="1">
      <c r="A31" s="24" t="s">
        <v>80</v>
      </c>
      <c r="B31" s="20"/>
      <c r="C31" s="20"/>
      <c r="D31" s="20"/>
      <c r="E31" s="20"/>
      <c r="F31" s="20"/>
      <c r="G31" s="20"/>
      <c r="H31" s="20"/>
      <c r="I31" s="20"/>
      <c r="J31" s="20"/>
      <c r="K31" s="20"/>
      <c r="L31" s="20"/>
      <c r="M31" s="20"/>
      <c r="N31" s="20"/>
      <c r="O31" s="20"/>
      <c r="P31" s="20"/>
    </row>
    <row r="32" spans="1:16" ht="17.25" customHeight="1">
      <c r="A32" s="21" t="s">
        <v>79</v>
      </c>
      <c r="B32" s="22">
        <v>43.657299999999985</v>
      </c>
      <c r="C32" s="22">
        <v>41.592600000000004</v>
      </c>
      <c r="D32" s="22">
        <v>133.64730000000003</v>
      </c>
      <c r="E32" s="22">
        <v>229.54969999999994</v>
      </c>
      <c r="F32" s="22">
        <v>330.76410000000004</v>
      </c>
      <c r="G32" s="22">
        <v>465.8921</v>
      </c>
      <c r="H32" s="22">
        <v>540.558</v>
      </c>
      <c r="I32" s="22">
        <v>712.5811</v>
      </c>
      <c r="J32" s="22">
        <v>663.3332</v>
      </c>
      <c r="K32" s="22">
        <v>762.8331800000001</v>
      </c>
      <c r="L32" s="22">
        <v>877.258157</v>
      </c>
      <c r="M32" s="22">
        <v>1008.8468805499999</v>
      </c>
      <c r="N32" s="22">
        <v>1160.1739126324997</v>
      </c>
      <c r="O32" s="22">
        <v>1334.1999995273748</v>
      </c>
      <c r="P32" s="22">
        <v>1534.329999456481</v>
      </c>
    </row>
    <row r="33" spans="1:16" ht="17.25" customHeight="1">
      <c r="A33" s="21" t="s">
        <v>78</v>
      </c>
      <c r="B33" s="22">
        <v>-21.857400000000002</v>
      </c>
      <c r="C33" s="22">
        <v>-2.8083</v>
      </c>
      <c r="D33" s="22">
        <v>-7.951099999999999</v>
      </c>
      <c r="E33" s="22">
        <v>-21.9645</v>
      </c>
      <c r="F33" s="22">
        <v>-6.004199999999999</v>
      </c>
      <c r="G33" s="22">
        <v>-7.139100000000001</v>
      </c>
      <c r="H33" s="22">
        <v>-3.4792000000000014</v>
      </c>
      <c r="I33" s="22">
        <v>-10.1347</v>
      </c>
      <c r="J33" s="22">
        <v>-10.1351</v>
      </c>
      <c r="K33" s="22">
        <v>-11.655365</v>
      </c>
      <c r="L33" s="22">
        <v>-13.403669749999999</v>
      </c>
      <c r="M33" s="22">
        <v>-15.414220212499997</v>
      </c>
      <c r="N33" s="22">
        <v>-17.726353244374994</v>
      </c>
      <c r="O33" s="22">
        <v>-20.38530623103124</v>
      </c>
      <c r="P33" s="22">
        <v>-23.443102165685925</v>
      </c>
    </row>
    <row r="34" spans="1:16" ht="17.25" customHeight="1">
      <c r="A34" s="21" t="s">
        <v>77</v>
      </c>
      <c r="B34" s="23">
        <v>0.7889</v>
      </c>
      <c r="C34" s="23">
        <v>0.0281</v>
      </c>
      <c r="D34" s="23">
        <v>0.8859</v>
      </c>
      <c r="E34" s="23">
        <v>0.9186</v>
      </c>
      <c r="F34" s="23">
        <v>0.8826999999999999</v>
      </c>
      <c r="G34" s="23">
        <v>1.3769</v>
      </c>
      <c r="H34" s="23">
        <v>1.3707</v>
      </c>
      <c r="I34" s="23">
        <v>0.8273</v>
      </c>
      <c r="J34" s="23">
        <v>0.8273</v>
      </c>
      <c r="K34" s="23">
        <v>0.951395</v>
      </c>
      <c r="L34" s="23">
        <v>1.09410425</v>
      </c>
      <c r="M34" s="23">
        <v>1.2582198875</v>
      </c>
      <c r="N34" s="23">
        <v>1.4469528706249999</v>
      </c>
      <c r="O34" s="23">
        <v>1.6639958012187497</v>
      </c>
      <c r="P34" s="23">
        <v>1.913595171401562</v>
      </c>
    </row>
    <row r="35" spans="1:16" ht="17.25" customHeight="1">
      <c r="A35" s="21" t="s">
        <v>76</v>
      </c>
      <c r="B35" s="22"/>
      <c r="C35" s="20"/>
      <c r="D35" s="20"/>
      <c r="E35" s="20"/>
      <c r="F35" s="20"/>
      <c r="G35" s="20"/>
      <c r="H35" s="20"/>
      <c r="I35" s="20"/>
      <c r="J35" s="20"/>
      <c r="K35" s="20"/>
      <c r="L35" s="20"/>
      <c r="M35" s="20"/>
      <c r="N35" s="20"/>
      <c r="O35" s="20"/>
      <c r="P35" s="20"/>
    </row>
    <row r="36" spans="1:16" ht="17.25" customHeight="1">
      <c r="A36" s="21" t="s">
        <v>75</v>
      </c>
      <c r="B36" s="22">
        <v>334.2462</v>
      </c>
      <c r="C36" s="22">
        <v>115.3457</v>
      </c>
      <c r="D36" s="22">
        <v>-123.4985</v>
      </c>
      <c r="E36" s="22">
        <v>50.5999</v>
      </c>
      <c r="F36" s="22">
        <v>-142.0225</v>
      </c>
      <c r="G36" s="22">
        <v>98.0405</v>
      </c>
      <c r="H36" s="22">
        <v>-726.0192999999999</v>
      </c>
      <c r="I36" s="22">
        <v>13.1</v>
      </c>
      <c r="J36" s="22">
        <v>40.8</v>
      </c>
      <c r="K36" s="22">
        <v>46.919999999999995</v>
      </c>
      <c r="L36" s="22">
        <v>53.95799999999999</v>
      </c>
      <c r="M36" s="22">
        <v>62.05169999999998</v>
      </c>
      <c r="N36" s="22">
        <v>71.35945499999997</v>
      </c>
      <c r="O36" s="22">
        <v>82.06337324999996</v>
      </c>
      <c r="P36" s="22">
        <v>94.37287923749994</v>
      </c>
    </row>
    <row r="37" spans="1:16" ht="17.25" customHeight="1">
      <c r="A37" s="21" t="s">
        <v>74</v>
      </c>
      <c r="B37" s="20"/>
      <c r="C37" s="20"/>
      <c r="D37" s="20"/>
      <c r="E37" s="20"/>
      <c r="F37" s="20"/>
      <c r="G37" s="20"/>
      <c r="H37" s="20"/>
      <c r="I37" s="20"/>
      <c r="J37" s="20"/>
      <c r="K37" s="20"/>
      <c r="L37" s="20"/>
      <c r="M37" s="20"/>
      <c r="N37" s="20"/>
      <c r="O37" s="20"/>
      <c r="P37" s="20"/>
    </row>
    <row r="38" spans="1:16" ht="17.25" customHeight="1">
      <c r="A38" s="21" t="s">
        <v>73</v>
      </c>
      <c r="B38" s="22">
        <v>-0.1</v>
      </c>
      <c r="C38" s="22">
        <v>0.1</v>
      </c>
      <c r="D38" s="22">
        <v>0</v>
      </c>
      <c r="E38" s="22">
        <v>-1</v>
      </c>
      <c r="F38" s="22">
        <v>1</v>
      </c>
      <c r="G38" s="22">
        <v>0</v>
      </c>
      <c r="H38" s="22">
        <v>-0.31</v>
      </c>
      <c r="I38" s="22">
        <v>0</v>
      </c>
      <c r="J38" s="22">
        <v>0</v>
      </c>
      <c r="K38" s="22">
        <v>0</v>
      </c>
      <c r="L38" s="22">
        <v>0</v>
      </c>
      <c r="M38" s="22">
        <v>0</v>
      </c>
      <c r="N38" s="22">
        <v>0</v>
      </c>
      <c r="O38" s="22">
        <v>0</v>
      </c>
      <c r="P38" s="22">
        <v>0</v>
      </c>
    </row>
    <row r="39" spans="1:16" ht="17.25" customHeight="1">
      <c r="A39" s="21" t="s">
        <v>72</v>
      </c>
      <c r="B39" s="22">
        <v>334.3462</v>
      </c>
      <c r="C39" s="22">
        <v>115.2457</v>
      </c>
      <c r="D39" s="22">
        <v>-123.4985</v>
      </c>
      <c r="E39" s="22">
        <v>51.5999</v>
      </c>
      <c r="F39" s="22">
        <v>-143.0225</v>
      </c>
      <c r="G39" s="22">
        <v>98.0405</v>
      </c>
      <c r="H39" s="22">
        <v>-725.7093</v>
      </c>
      <c r="I39" s="22">
        <v>13.1</v>
      </c>
      <c r="J39" s="22">
        <v>40.8</v>
      </c>
      <c r="K39" s="22">
        <v>46.919999999999995</v>
      </c>
      <c r="L39" s="22">
        <v>53.95799999999999</v>
      </c>
      <c r="M39" s="22">
        <v>62.05169999999998</v>
      </c>
      <c r="N39" s="22">
        <v>71.35945499999997</v>
      </c>
      <c r="O39" s="22">
        <v>82.06337324999996</v>
      </c>
      <c r="P39" s="22">
        <v>94.37287923749994</v>
      </c>
    </row>
    <row r="40" spans="1:16" ht="17.25" customHeight="1">
      <c r="A40" s="21"/>
      <c r="B40" s="20"/>
      <c r="C40" s="20"/>
      <c r="D40" s="20"/>
      <c r="E40" s="20"/>
      <c r="F40" s="20"/>
      <c r="G40" s="20"/>
      <c r="H40" s="20"/>
      <c r="I40" s="20"/>
      <c r="J40" s="20"/>
      <c r="K40" s="20"/>
      <c r="L40" s="20"/>
      <c r="M40" s="20"/>
      <c r="N40" s="20"/>
      <c r="O40" s="20"/>
      <c r="P40" s="20"/>
    </row>
    <row r="41" spans="1:16" s="16" customFormat="1" ht="17.25" customHeight="1">
      <c r="A41" s="15" t="s">
        <v>71</v>
      </c>
      <c r="B41" s="19">
        <v>-139.77600000000007</v>
      </c>
      <c r="C41" s="19">
        <v>-442.4931000000006</v>
      </c>
      <c r="D41" s="19">
        <v>-780.9703</v>
      </c>
      <c r="E41" s="19">
        <v>-868.4827000000009</v>
      </c>
      <c r="F41" s="19">
        <v>-731.0038</v>
      </c>
      <c r="G41" s="19">
        <v>-139.70749999999953</v>
      </c>
      <c r="H41" s="19">
        <v>-822.2287999999999</v>
      </c>
      <c r="I41" s="19">
        <v>-1236.5316000000003</v>
      </c>
      <c r="J41" s="19">
        <v>-624.6643000000004</v>
      </c>
      <c r="K41" s="19">
        <v>4962.90576371331</v>
      </c>
      <c r="L41" s="19">
        <v>5994.403979271128</v>
      </c>
      <c r="M41" s="19">
        <v>7232.9259751964655</v>
      </c>
      <c r="N41" s="19">
        <v>8719.757425603064</v>
      </c>
      <c r="O41" s="19">
        <v>10504.463896368201</v>
      </c>
      <c r="P41" s="19">
        <v>12646.569676401148</v>
      </c>
    </row>
    <row r="42" spans="1:16" s="16" customFormat="1" ht="17.25" customHeight="1">
      <c r="A42" s="15" t="s">
        <v>70</v>
      </c>
      <c r="B42" s="19">
        <v>316.25070000000005</v>
      </c>
      <c r="C42" s="19">
        <v>180.16159999999945</v>
      </c>
      <c r="D42" s="19">
        <v>65.60129999999981</v>
      </c>
      <c r="E42" s="19">
        <v>52.944799999999304</v>
      </c>
      <c r="F42" s="19">
        <v>275.39779999999973</v>
      </c>
      <c r="G42" s="19">
        <v>519.9324000000006</v>
      </c>
      <c r="H42" s="19">
        <v>-86.3121000000001</v>
      </c>
      <c r="I42" s="19">
        <v>733.9966999999997</v>
      </c>
      <c r="J42" s="19">
        <v>694.0137999999997</v>
      </c>
      <c r="K42" s="19">
        <v>6565.322186713309</v>
      </c>
      <c r="L42" s="19">
        <v>7897.044422081129</v>
      </c>
      <c r="M42" s="19">
        <v>9434.289675369166</v>
      </c>
      <c r="N42" s="19">
        <v>11271.395819202873</v>
      </c>
      <c r="O42" s="19">
        <v>13466.724355937391</v>
      </c>
      <c r="P42" s="19">
        <v>16090.025794013121</v>
      </c>
    </row>
    <row r="43" spans="1:16" s="16" customFormat="1" ht="17.25" customHeight="1">
      <c r="A43" s="15" t="s">
        <v>69</v>
      </c>
      <c r="B43" s="14">
        <v>7411.570224870915</v>
      </c>
      <c r="C43" s="14">
        <v>8906.638598516942</v>
      </c>
      <c r="D43" s="14">
        <v>10472.60312775059</v>
      </c>
      <c r="E43" s="14">
        <v>12376.686279242662</v>
      </c>
      <c r="F43" s="17"/>
      <c r="G43" s="17"/>
      <c r="H43" s="17"/>
      <c r="I43" s="17"/>
      <c r="J43" s="17"/>
      <c r="K43" s="17"/>
      <c r="L43" s="17"/>
      <c r="M43" s="17"/>
      <c r="N43" s="17"/>
      <c r="O43" s="17"/>
      <c r="P43" s="17"/>
    </row>
    <row r="44" spans="1:16" s="16" customFormat="1" ht="17.25" customHeight="1">
      <c r="A44" s="15" t="s">
        <v>68</v>
      </c>
      <c r="B44" s="17"/>
      <c r="C44" s="14">
        <v>11165.096836957988</v>
      </c>
      <c r="D44" s="14">
        <v>12338.420375050755</v>
      </c>
      <c r="E44" s="14">
        <v>13861.902317311406</v>
      </c>
      <c r="F44" s="14">
        <v>15406.721352201046</v>
      </c>
      <c r="G44" s="14">
        <v>16953.830703017316</v>
      </c>
      <c r="H44" s="13">
        <v>18851.825989513647</v>
      </c>
      <c r="I44" s="17">
        <v>20956</v>
      </c>
      <c r="J44" s="17">
        <v>23141</v>
      </c>
      <c r="K44" s="17">
        <v>25686.510000000002</v>
      </c>
      <c r="L44" s="17">
        <v>28512.026100000006</v>
      </c>
      <c r="M44" s="17">
        <v>31648.34897100001</v>
      </c>
      <c r="N44" s="17">
        <v>35129.667357810016</v>
      </c>
      <c r="O44" s="17">
        <v>38993.93076716912</v>
      </c>
      <c r="P44" s="17">
        <v>43283.26315155773</v>
      </c>
    </row>
    <row r="45" spans="1:16" s="16" customFormat="1" ht="17.25" customHeight="1">
      <c r="A45" s="15" t="s">
        <v>67</v>
      </c>
      <c r="B45" s="18"/>
      <c r="C45" s="18"/>
      <c r="D45" s="18"/>
      <c r="E45" s="18"/>
      <c r="F45" s="18"/>
      <c r="G45" s="18"/>
      <c r="H45" s="18"/>
      <c r="I45" s="18"/>
      <c r="J45" s="18"/>
      <c r="K45" s="18"/>
      <c r="L45" s="18"/>
      <c r="M45" s="18"/>
      <c r="N45" s="18"/>
      <c r="O45" s="18"/>
      <c r="P45" s="18"/>
    </row>
    <row r="46" spans="1:16" s="16" customFormat="1" ht="17.25" customHeight="1">
      <c r="A46" s="15" t="s">
        <v>66</v>
      </c>
      <c r="B46" s="14">
        <v>4784.280864574666</v>
      </c>
      <c r="C46" s="14">
        <v>5299.035995884328</v>
      </c>
      <c r="D46" s="14">
        <v>5702.842522600467</v>
      </c>
      <c r="E46" s="14">
        <v>6152.307647464315</v>
      </c>
      <c r="F46" s="17"/>
      <c r="G46" s="17"/>
      <c r="H46" s="17"/>
      <c r="I46" s="17"/>
      <c r="J46" s="17"/>
      <c r="K46" s="12"/>
      <c r="L46" s="12"/>
      <c r="M46" s="12"/>
      <c r="N46" s="12"/>
      <c r="O46" s="12"/>
      <c r="P46" s="12"/>
    </row>
    <row r="47" spans="1:16" ht="17.25" customHeight="1">
      <c r="A47" s="15" t="s">
        <v>65</v>
      </c>
      <c r="B47" s="12"/>
      <c r="C47" s="14">
        <v>11165.096836957988</v>
      </c>
      <c r="D47" s="14">
        <v>11421.205359422387</v>
      </c>
      <c r="E47" s="14">
        <v>12114.047955056152</v>
      </c>
      <c r="F47" s="14">
        <v>13070.970912659413</v>
      </c>
      <c r="G47" s="14">
        <v>14086.841538881275</v>
      </c>
      <c r="H47" s="13">
        <v>15095.243049353043</v>
      </c>
      <c r="I47" s="12">
        <v>16000.957632314226</v>
      </c>
      <c r="J47" s="12">
        <v>16961.01509025308</v>
      </c>
      <c r="K47" s="12">
        <v>17978.675995668265</v>
      </c>
      <c r="L47" s="12">
        <v>19057.396555408362</v>
      </c>
      <c r="M47" s="12">
        <v>20200.840348732865</v>
      </c>
      <c r="N47" s="12">
        <v>21412.89076965684</v>
      </c>
      <c r="O47" s="12">
        <v>22697.66421583625</v>
      </c>
      <c r="P47" s="12">
        <v>24059.524068786424</v>
      </c>
    </row>
    <row r="48" ht="17.25" customHeight="1">
      <c r="A48" s="11" t="s">
        <v>64</v>
      </c>
    </row>
    <row r="49" ht="12.75">
      <c r="A49" s="11" t="s">
        <v>63</v>
      </c>
    </row>
    <row r="50" ht="18">
      <c r="A50" s="10" t="s">
        <v>62</v>
      </c>
    </row>
  </sheetData>
  <sheetProtection/>
  <mergeCells count="3">
    <mergeCell ref="B1:H1"/>
    <mergeCell ref="L1:P1"/>
    <mergeCell ref="L8:P14"/>
  </mergeCells>
  <printOptions gridLines="1" horizontalCentered="1"/>
  <pageMargins left="0.29" right="0.2" top="1.02" bottom="0.748031496062992" header="0.54" footer="0.511811023622047"/>
  <pageSetup firstPageNumber="1" useFirstPageNumber="1" fitToHeight="0" horizontalDpi="600" verticalDpi="600" orientation="landscape" paperSize="9" scale="74" r:id="rId1"/>
  <headerFooter alignWithMargins="0">
    <oddHeader>&amp;L&amp;"Arial,Bold"&amp;12Name of State: Sikkim&amp;C&amp;"Arial,Bold"&amp;12SUMMARY OF REVENUE AND CAPITAL ACCOUNT&amp;R&amp;"Arial,Bold"&amp;12STATEMENT - 1   (Rs.in Crore)</oddHeader>
    <oddFooter>&amp;C &amp;P</oddFooter>
  </headerFooter>
</worksheet>
</file>

<file path=xl/worksheets/sheet20.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A1">
      <selection activeCell="A2" sqref="A2:F2"/>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ht="26.25" customHeight="1">
      <c r="A1" s="293" t="s">
        <v>722</v>
      </c>
      <c r="B1" s="292"/>
      <c r="C1" s="292"/>
      <c r="D1" s="292"/>
      <c r="E1" s="292"/>
      <c r="F1" s="293" t="s">
        <v>721</v>
      </c>
    </row>
    <row r="2" spans="1:6" ht="26.25" customHeight="1">
      <c r="A2" s="592" t="s">
        <v>723</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5005</v>
      </c>
      <c r="D7" s="281">
        <v>141.39</v>
      </c>
      <c r="E7" s="281">
        <v>100.02</v>
      </c>
      <c r="F7" s="281">
        <f aca="true" t="shared" si="0" ref="F7:F19">SUM(D7:E7)</f>
        <v>241.40999999999997</v>
      </c>
    </row>
    <row r="8" spans="1:6" ht="22.5" customHeight="1">
      <c r="A8" s="284" t="s">
        <v>706</v>
      </c>
      <c r="B8" s="287" t="s">
        <v>715</v>
      </c>
      <c r="F8" s="281">
        <f t="shared" si="0"/>
        <v>0</v>
      </c>
    </row>
    <row r="9" spans="1:6" ht="22.5" customHeight="1">
      <c r="A9" s="284" t="s">
        <v>704</v>
      </c>
      <c r="B9" s="287" t="s">
        <v>714</v>
      </c>
      <c r="C9" s="281">
        <v>76</v>
      </c>
      <c r="D9" s="281">
        <v>2.03</v>
      </c>
      <c r="E9" s="281">
        <v>1.63</v>
      </c>
      <c r="F9" s="281">
        <f t="shared" si="0"/>
        <v>3.6599999999999997</v>
      </c>
    </row>
    <row r="10" spans="1:6" ht="22.5" customHeight="1">
      <c r="A10" s="284" t="s">
        <v>702</v>
      </c>
      <c r="B10" s="287" t="s">
        <v>713</v>
      </c>
      <c r="F10" s="281">
        <f t="shared" si="0"/>
        <v>0</v>
      </c>
    </row>
    <row r="11" spans="1:6" ht="22.5" customHeight="1">
      <c r="A11" s="284"/>
      <c r="B11" s="287" t="s">
        <v>712</v>
      </c>
      <c r="C11" s="281">
        <v>72</v>
      </c>
      <c r="D11" s="281">
        <v>1.05</v>
      </c>
      <c r="E11" s="281">
        <v>0.88</v>
      </c>
      <c r="F11" s="281">
        <f t="shared" si="0"/>
        <v>1.9300000000000002</v>
      </c>
    </row>
    <row r="12" spans="1:6" ht="22.5" customHeight="1">
      <c r="A12" s="284"/>
      <c r="B12" s="287" t="s">
        <v>711</v>
      </c>
      <c r="C12" s="281">
        <v>41</v>
      </c>
      <c r="D12" s="281">
        <v>0.44</v>
      </c>
      <c r="E12" s="281">
        <v>0.36</v>
      </c>
      <c r="F12" s="281">
        <f t="shared" si="0"/>
        <v>0.8</v>
      </c>
    </row>
    <row r="13" spans="1:6" ht="22.5" customHeight="1">
      <c r="A13" s="284"/>
      <c r="B13" s="287" t="s">
        <v>710</v>
      </c>
      <c r="C13" s="281">
        <v>21</v>
      </c>
      <c r="D13" s="281">
        <v>0.39</v>
      </c>
      <c r="E13" s="281">
        <v>0.33</v>
      </c>
      <c r="F13" s="281">
        <f t="shared" si="0"/>
        <v>0.72</v>
      </c>
    </row>
    <row r="14" spans="1:6" ht="22.5" customHeight="1">
      <c r="A14" s="286" t="s">
        <v>162</v>
      </c>
      <c r="B14" s="285" t="s">
        <v>709</v>
      </c>
      <c r="F14" s="281">
        <f t="shared" si="0"/>
        <v>0</v>
      </c>
    </row>
    <row r="15" spans="1:6" ht="22.5" customHeight="1">
      <c r="A15" s="284" t="s">
        <v>708</v>
      </c>
      <c r="B15" s="283" t="s">
        <v>707</v>
      </c>
      <c r="C15" s="281">
        <v>50</v>
      </c>
      <c r="D15" s="281">
        <v>0.71</v>
      </c>
      <c r="E15" s="281">
        <v>0.65</v>
      </c>
      <c r="F15" s="281">
        <f t="shared" si="0"/>
        <v>1.3599999999999999</v>
      </c>
    </row>
    <row r="16" spans="1:6" ht="22.5" customHeight="1">
      <c r="A16" s="284" t="s">
        <v>706</v>
      </c>
      <c r="B16" s="283" t="s">
        <v>705</v>
      </c>
      <c r="C16" s="281">
        <v>6</v>
      </c>
      <c r="D16" s="281">
        <v>0.1</v>
      </c>
      <c r="E16" s="281">
        <v>0.21</v>
      </c>
      <c r="F16" s="281">
        <f t="shared" si="0"/>
        <v>0.31</v>
      </c>
    </row>
    <row r="17" spans="1:6" ht="25.5">
      <c r="A17" s="284" t="s">
        <v>704</v>
      </c>
      <c r="B17" s="283" t="s">
        <v>703</v>
      </c>
      <c r="C17" s="281">
        <v>12</v>
      </c>
      <c r="D17" s="281">
        <v>0.49</v>
      </c>
      <c r="E17" s="281">
        <v>0.13</v>
      </c>
      <c r="F17" s="281">
        <f t="shared" si="0"/>
        <v>0.62</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27" useFirstPageNumber="1" horizontalDpi="600" verticalDpi="600" orientation="landscape" paperSize="9" scale="88" r:id="rId1"/>
  <headerFooter alignWithMargins="0">
    <oddHeader>&amp;L&amp;"Arial,Bold"&amp;12                      Total No of Employees in&amp;C&amp;"Arial,Bold"&amp;12Local Bodies &amp; Expenditure as on 31st March(From 2010-11 to 2017-18)    
&amp;R&amp;"-,Bold"Statement No 6
(Rs. in Crore)</oddHeader>
    <oddFooter>&amp;C&amp;P</oddFooter>
  </headerFooter>
</worksheet>
</file>

<file path=xl/worksheets/sheet21.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A1">
      <selection activeCell="A2" sqref="A2:F2"/>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ht="26.25" customHeight="1">
      <c r="A1" s="293" t="s">
        <v>722</v>
      </c>
      <c r="B1" s="292"/>
      <c r="C1" s="292"/>
      <c r="D1" s="292"/>
      <c r="E1" s="292"/>
      <c r="F1" s="293" t="s">
        <v>721</v>
      </c>
    </row>
    <row r="2" spans="1:6" ht="26.25" customHeight="1">
      <c r="A2" s="592" t="s">
        <v>724</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5005</v>
      </c>
      <c r="D7" s="281">
        <v>117.17</v>
      </c>
      <c r="E7" s="281">
        <v>105.55</v>
      </c>
      <c r="F7" s="281">
        <f aca="true" t="shared" si="0" ref="F7:F19">SUM(D7:E7)</f>
        <v>222.72</v>
      </c>
    </row>
    <row r="8" spans="1:6" ht="22.5" customHeight="1">
      <c r="A8" s="284" t="s">
        <v>706</v>
      </c>
      <c r="B8" s="287" t="s">
        <v>715</v>
      </c>
      <c r="F8" s="281">
        <f t="shared" si="0"/>
        <v>0</v>
      </c>
    </row>
    <row r="9" spans="1:6" ht="22.5" customHeight="1">
      <c r="A9" s="284" t="s">
        <v>704</v>
      </c>
      <c r="B9" s="287" t="s">
        <v>714</v>
      </c>
      <c r="C9" s="281">
        <v>78</v>
      </c>
      <c r="D9" s="281">
        <v>1.59</v>
      </c>
      <c r="E9" s="281">
        <v>1.4</v>
      </c>
      <c r="F9" s="281">
        <f t="shared" si="0"/>
        <v>2.99</v>
      </c>
    </row>
    <row r="10" spans="1:6" ht="22.5" customHeight="1">
      <c r="A10" s="284" t="s">
        <v>702</v>
      </c>
      <c r="B10" s="287" t="s">
        <v>713</v>
      </c>
      <c r="F10" s="281">
        <f t="shared" si="0"/>
        <v>0</v>
      </c>
    </row>
    <row r="11" spans="1:6" ht="22.5" customHeight="1">
      <c r="A11" s="284"/>
      <c r="B11" s="287" t="s">
        <v>712</v>
      </c>
      <c r="C11" s="281">
        <v>76</v>
      </c>
      <c r="D11" s="281">
        <v>0.91</v>
      </c>
      <c r="E11" s="281">
        <v>0.89</v>
      </c>
      <c r="F11" s="281">
        <f t="shared" si="0"/>
        <v>1.8</v>
      </c>
    </row>
    <row r="12" spans="1:6" ht="22.5" customHeight="1">
      <c r="A12" s="284"/>
      <c r="B12" s="287" t="s">
        <v>711</v>
      </c>
      <c r="C12" s="281">
        <v>56</v>
      </c>
      <c r="D12" s="281">
        <v>0.51</v>
      </c>
      <c r="E12" s="281">
        <v>0.49</v>
      </c>
      <c r="F12" s="281">
        <f t="shared" si="0"/>
        <v>1</v>
      </c>
    </row>
    <row r="13" spans="1:6" ht="22.5" customHeight="1">
      <c r="A13" s="284"/>
      <c r="B13" s="287" t="s">
        <v>710</v>
      </c>
      <c r="C13" s="281">
        <v>21</v>
      </c>
      <c r="D13" s="281">
        <v>0.5</v>
      </c>
      <c r="E13" s="281">
        <v>0.49</v>
      </c>
      <c r="F13" s="281">
        <f t="shared" si="0"/>
        <v>0.99</v>
      </c>
    </row>
    <row r="14" spans="1:6" ht="22.5" customHeight="1">
      <c r="A14" s="286" t="s">
        <v>162</v>
      </c>
      <c r="B14" s="285" t="s">
        <v>709</v>
      </c>
      <c r="F14" s="281">
        <f t="shared" si="0"/>
        <v>0</v>
      </c>
    </row>
    <row r="15" spans="1:6" ht="22.5" customHeight="1">
      <c r="A15" s="284" t="s">
        <v>708</v>
      </c>
      <c r="B15" s="283" t="s">
        <v>707</v>
      </c>
      <c r="C15" s="281">
        <v>43</v>
      </c>
      <c r="D15" s="281">
        <v>0.63</v>
      </c>
      <c r="E15" s="281">
        <v>0.69</v>
      </c>
      <c r="F15" s="281">
        <f t="shared" si="0"/>
        <v>1.3199999999999998</v>
      </c>
    </row>
    <row r="16" spans="1:6" ht="22.5" customHeight="1">
      <c r="A16" s="284" t="s">
        <v>706</v>
      </c>
      <c r="B16" s="283" t="s">
        <v>705</v>
      </c>
      <c r="C16" s="281">
        <v>6</v>
      </c>
      <c r="D16" s="281">
        <v>0.12</v>
      </c>
      <c r="E16" s="281">
        <v>0.13</v>
      </c>
      <c r="F16" s="281">
        <f t="shared" si="0"/>
        <v>0.25</v>
      </c>
    </row>
    <row r="17" spans="1:6" ht="25.5">
      <c r="A17" s="284" t="s">
        <v>704</v>
      </c>
      <c r="B17" s="283" t="s">
        <v>703</v>
      </c>
      <c r="C17" s="281">
        <v>11</v>
      </c>
      <c r="D17" s="281">
        <v>0.17</v>
      </c>
      <c r="E17" s="281">
        <v>0.18</v>
      </c>
      <c r="F17" s="281">
        <f t="shared" si="0"/>
        <v>0.35</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28" useFirstPageNumber="1" horizontalDpi="600" verticalDpi="600" orientation="landscape" paperSize="9" scale="88" r:id="rId1"/>
  <headerFooter alignWithMargins="0">
    <oddHeader>&amp;L&amp;"Arial,Bold"&amp;12                    Total No of Employees in&amp;C&amp;"Arial,Bold"&amp;12 Local Bodies &amp;&amp; Expenditure as on 31st March(From 2010-11 to 2017-18) &amp;R&amp;"Arial,Bold"&amp;12Statement No.6   (Rs. in Crore)</oddHeader>
    <oddFooter>&amp;C&amp;P</oddFooter>
  </headerFooter>
</worksheet>
</file>

<file path=xl/worksheets/sheet22.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A1">
      <selection activeCell="A2" sqref="A2:F2"/>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ht="26.25" customHeight="1">
      <c r="A1" s="293" t="s">
        <v>722</v>
      </c>
      <c r="B1" s="292"/>
      <c r="C1" s="292"/>
      <c r="D1" s="292"/>
      <c r="E1" s="292"/>
      <c r="F1" s="293" t="s">
        <v>721</v>
      </c>
    </row>
    <row r="2" spans="1:6" ht="26.25" customHeight="1">
      <c r="A2" s="592" t="s">
        <v>725</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5005</v>
      </c>
      <c r="D7" s="281">
        <v>129.62</v>
      </c>
      <c r="E7" s="281">
        <v>136.21</v>
      </c>
      <c r="F7" s="281">
        <f aca="true" t="shared" si="0" ref="F7:F19">SUM(D7:E7)</f>
        <v>265.83000000000004</v>
      </c>
    </row>
    <row r="8" spans="1:6" ht="22.5" customHeight="1">
      <c r="A8" s="284" t="s">
        <v>706</v>
      </c>
      <c r="B8" s="287" t="s">
        <v>715</v>
      </c>
      <c r="F8" s="281">
        <f t="shared" si="0"/>
        <v>0</v>
      </c>
    </row>
    <row r="9" spans="1:6" ht="22.5" customHeight="1">
      <c r="A9" s="284" t="s">
        <v>704</v>
      </c>
      <c r="B9" s="287" t="s">
        <v>714</v>
      </c>
      <c r="C9" s="281">
        <v>80</v>
      </c>
      <c r="D9" s="281">
        <v>1.65</v>
      </c>
      <c r="E9" s="281">
        <v>1.75</v>
      </c>
      <c r="F9" s="281">
        <f t="shared" si="0"/>
        <v>3.4</v>
      </c>
    </row>
    <row r="10" spans="1:6" ht="22.5" customHeight="1">
      <c r="A10" s="284" t="s">
        <v>702</v>
      </c>
      <c r="B10" s="287" t="s">
        <v>713</v>
      </c>
      <c r="F10" s="281">
        <f t="shared" si="0"/>
        <v>0</v>
      </c>
    </row>
    <row r="11" spans="1:6" ht="22.5" customHeight="1">
      <c r="A11" s="284"/>
      <c r="B11" s="287" t="s">
        <v>712</v>
      </c>
      <c r="C11" s="281">
        <v>70</v>
      </c>
      <c r="D11" s="281">
        <v>0.46</v>
      </c>
      <c r="E11" s="281">
        <v>0.53</v>
      </c>
      <c r="F11" s="281">
        <f t="shared" si="0"/>
        <v>0.99</v>
      </c>
    </row>
    <row r="12" spans="1:6" ht="22.5" customHeight="1">
      <c r="A12" s="284"/>
      <c r="B12" s="287" t="s">
        <v>711</v>
      </c>
      <c r="C12" s="281">
        <v>56</v>
      </c>
      <c r="D12" s="281">
        <v>0.47</v>
      </c>
      <c r="E12" s="281">
        <v>0.54</v>
      </c>
      <c r="F12" s="281">
        <f t="shared" si="0"/>
        <v>1.01</v>
      </c>
    </row>
    <row r="13" spans="1:6" ht="22.5" customHeight="1">
      <c r="A13" s="284"/>
      <c r="B13" s="287" t="s">
        <v>710</v>
      </c>
      <c r="C13" s="281">
        <v>25</v>
      </c>
      <c r="D13" s="281">
        <v>0.5</v>
      </c>
      <c r="E13" s="281">
        <v>0.58</v>
      </c>
      <c r="F13" s="281">
        <f t="shared" si="0"/>
        <v>1.08</v>
      </c>
    </row>
    <row r="14" spans="1:6" ht="22.5" customHeight="1">
      <c r="A14" s="286" t="s">
        <v>162</v>
      </c>
      <c r="B14" s="285" t="s">
        <v>709</v>
      </c>
      <c r="F14" s="281">
        <f t="shared" si="0"/>
        <v>0</v>
      </c>
    </row>
    <row r="15" spans="1:6" ht="22.5" customHeight="1">
      <c r="A15" s="284" t="s">
        <v>708</v>
      </c>
      <c r="B15" s="283" t="s">
        <v>707</v>
      </c>
      <c r="C15" s="281">
        <v>54</v>
      </c>
      <c r="D15" s="281">
        <v>0.73</v>
      </c>
      <c r="E15" s="281">
        <v>0.82</v>
      </c>
      <c r="F15" s="281">
        <f t="shared" si="0"/>
        <v>1.5499999999999998</v>
      </c>
    </row>
    <row r="16" spans="1:6" ht="22.5" customHeight="1">
      <c r="A16" s="284" t="s">
        <v>706</v>
      </c>
      <c r="B16" s="283" t="s">
        <v>705</v>
      </c>
      <c r="C16" s="281">
        <v>6</v>
      </c>
      <c r="D16" s="281">
        <v>0.12</v>
      </c>
      <c r="E16" s="281">
        <v>0.13</v>
      </c>
      <c r="F16" s="281">
        <f t="shared" si="0"/>
        <v>0.25</v>
      </c>
    </row>
    <row r="17" spans="1:6" ht="25.5">
      <c r="A17" s="284" t="s">
        <v>704</v>
      </c>
      <c r="B17" s="283" t="s">
        <v>703</v>
      </c>
      <c r="C17" s="281">
        <v>11</v>
      </c>
      <c r="D17" s="281">
        <v>0.17</v>
      </c>
      <c r="E17" s="281">
        <v>0.18</v>
      </c>
      <c r="F17" s="281">
        <f t="shared" si="0"/>
        <v>0.35</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29" useFirstPageNumber="1" horizontalDpi="600" verticalDpi="600" orientation="landscape" paperSize="9" scale="88" r:id="rId1"/>
  <headerFooter alignWithMargins="0">
    <oddHeader>&amp;L&amp;"Arial,Bold"&amp;12                    Total No of Employees in&amp;C&amp;"Arial,Bold"&amp;12 Local Bodies &amp;&amp; Expenditure as on 31st March(From 2010-11 to 2017-18) &amp;R&amp;"Arial,Bold"&amp;12Statement No.6  (Rs. in Crore)</oddHeader>
    <oddFooter>&amp;C&amp;P</oddFooter>
  </headerFooter>
</worksheet>
</file>

<file path=xl/worksheets/sheet23.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A1">
      <selection activeCell="F19" sqref="F19"/>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ht="26.25" customHeight="1">
      <c r="A1" s="293" t="s">
        <v>722</v>
      </c>
      <c r="B1" s="292"/>
      <c r="C1" s="292"/>
      <c r="D1" s="292"/>
      <c r="E1" s="292"/>
      <c r="F1" s="293" t="s">
        <v>721</v>
      </c>
    </row>
    <row r="2" spans="1:6" ht="26.25" customHeight="1">
      <c r="A2" s="592" t="s">
        <v>726</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5018</v>
      </c>
      <c r="D7" s="281">
        <v>125.97</v>
      </c>
      <c r="E7" s="281">
        <v>154.67</v>
      </c>
      <c r="F7" s="281">
        <f aca="true" t="shared" si="0" ref="F7:F19">SUM(D7:E7)</f>
        <v>280.64</v>
      </c>
    </row>
    <row r="8" spans="1:6" ht="22.5" customHeight="1">
      <c r="A8" s="284" t="s">
        <v>706</v>
      </c>
      <c r="B8" s="287" t="s">
        <v>715</v>
      </c>
      <c r="F8" s="281">
        <f t="shared" si="0"/>
        <v>0</v>
      </c>
    </row>
    <row r="9" spans="1:6" ht="22.5" customHeight="1">
      <c r="A9" s="284" t="s">
        <v>704</v>
      </c>
      <c r="B9" s="287" t="s">
        <v>714</v>
      </c>
      <c r="C9" s="281">
        <v>80</v>
      </c>
      <c r="D9" s="281">
        <v>1.85</v>
      </c>
      <c r="E9" s="281">
        <v>2.26</v>
      </c>
      <c r="F9" s="281">
        <f t="shared" si="0"/>
        <v>4.109999999999999</v>
      </c>
    </row>
    <row r="10" spans="1:6" ht="22.5" customHeight="1">
      <c r="A10" s="284" t="s">
        <v>702</v>
      </c>
      <c r="B10" s="287" t="s">
        <v>713</v>
      </c>
      <c r="F10" s="281">
        <f t="shared" si="0"/>
        <v>0</v>
      </c>
    </row>
    <row r="11" spans="1:6" ht="22.5" customHeight="1">
      <c r="A11" s="284"/>
      <c r="B11" s="287" t="s">
        <v>712</v>
      </c>
      <c r="C11" s="281">
        <v>78</v>
      </c>
      <c r="D11" s="281">
        <v>0.93</v>
      </c>
      <c r="E11" s="281">
        <v>1.22</v>
      </c>
      <c r="F11" s="281">
        <f t="shared" si="0"/>
        <v>2.15</v>
      </c>
    </row>
    <row r="12" spans="1:6" ht="22.5" customHeight="1">
      <c r="A12" s="284"/>
      <c r="B12" s="287" t="s">
        <v>711</v>
      </c>
      <c r="C12" s="281">
        <v>58</v>
      </c>
      <c r="D12" s="281">
        <v>0.63</v>
      </c>
      <c r="E12" s="281">
        <v>0.83</v>
      </c>
      <c r="F12" s="281">
        <f t="shared" si="0"/>
        <v>1.46</v>
      </c>
    </row>
    <row r="13" spans="1:6" ht="22.5" customHeight="1">
      <c r="A13" s="284"/>
      <c r="B13" s="287" t="s">
        <v>710</v>
      </c>
      <c r="C13" s="281">
        <v>25</v>
      </c>
      <c r="D13" s="281">
        <v>0.69</v>
      </c>
      <c r="E13" s="281">
        <v>0.91</v>
      </c>
      <c r="F13" s="281">
        <f t="shared" si="0"/>
        <v>1.6</v>
      </c>
    </row>
    <row r="14" spans="1:6" ht="22.5" customHeight="1">
      <c r="A14" s="286" t="s">
        <v>162</v>
      </c>
      <c r="B14" s="285" t="s">
        <v>709</v>
      </c>
      <c r="F14" s="281">
        <f t="shared" si="0"/>
        <v>0</v>
      </c>
    </row>
    <row r="15" spans="1:6" ht="22.5" customHeight="1">
      <c r="A15" s="284" t="s">
        <v>708</v>
      </c>
      <c r="B15" s="283" t="s">
        <v>707</v>
      </c>
      <c r="C15" s="281">
        <v>43</v>
      </c>
      <c r="D15" s="281">
        <v>0.66</v>
      </c>
      <c r="E15" s="281">
        <v>0.84</v>
      </c>
      <c r="F15" s="281">
        <f t="shared" si="0"/>
        <v>1.5</v>
      </c>
    </row>
    <row r="16" spans="1:6" ht="22.5" customHeight="1">
      <c r="A16" s="284" t="s">
        <v>706</v>
      </c>
      <c r="B16" s="283" t="s">
        <v>705</v>
      </c>
      <c r="C16" s="281">
        <v>6</v>
      </c>
      <c r="D16" s="281">
        <v>0.12</v>
      </c>
      <c r="E16" s="281">
        <v>0.13</v>
      </c>
      <c r="F16" s="281">
        <f t="shared" si="0"/>
        <v>0.25</v>
      </c>
    </row>
    <row r="17" spans="1:6" ht="25.5">
      <c r="A17" s="284" t="s">
        <v>704</v>
      </c>
      <c r="B17" s="283" t="s">
        <v>703</v>
      </c>
      <c r="C17" s="281">
        <v>11</v>
      </c>
      <c r="D17" s="281">
        <v>0.17</v>
      </c>
      <c r="E17" s="281">
        <v>0.18</v>
      </c>
      <c r="F17" s="281">
        <f t="shared" si="0"/>
        <v>0.35</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30" useFirstPageNumber="1" horizontalDpi="600" verticalDpi="600" orientation="landscape" paperSize="9" scale="88" r:id="rId1"/>
  <headerFooter alignWithMargins="0">
    <oddHeader>&amp;L&amp;"Arial,Bold"&amp;12                     Total No of Employees in&amp;C&amp;"Arial,Bold"&amp;12 Local Bodies &amp;&amp; Expenditure as on 31st March(From 2010-11 to 2017-18) &amp;R&amp;"Arial,Bold"&amp;12Statement No.6  (Rs. in Crore)</oddHeader>
    <oddFooter>&amp;C&amp;P</oddFooter>
  </headerFooter>
</worksheet>
</file>

<file path=xl/worksheets/sheet24.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C1">
      <selection activeCell="I10" sqref="I10"/>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ht="26.25" customHeight="1">
      <c r="A1" s="293" t="s">
        <v>722</v>
      </c>
      <c r="B1" s="292"/>
      <c r="C1" s="292"/>
      <c r="D1" s="292"/>
      <c r="E1" s="292"/>
      <c r="F1" s="293" t="s">
        <v>721</v>
      </c>
    </row>
    <row r="2" spans="1:6" ht="26.25" customHeight="1">
      <c r="A2" s="592" t="s">
        <v>727</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5016</v>
      </c>
      <c r="D7" s="281">
        <v>135.71</v>
      </c>
      <c r="E7" s="281">
        <v>180.2</v>
      </c>
      <c r="F7" s="281">
        <f aca="true" t="shared" si="0" ref="F7:F18">SUM(D7:E7)</f>
        <v>315.90999999999997</v>
      </c>
    </row>
    <row r="8" spans="1:6" ht="22.5" customHeight="1">
      <c r="A8" s="284" t="s">
        <v>706</v>
      </c>
      <c r="B8" s="287" t="s">
        <v>715</v>
      </c>
      <c r="F8" s="281">
        <f t="shared" si="0"/>
        <v>0</v>
      </c>
    </row>
    <row r="9" spans="1:6" ht="22.5" customHeight="1">
      <c r="A9" s="284" t="s">
        <v>704</v>
      </c>
      <c r="B9" s="287" t="s">
        <v>714</v>
      </c>
      <c r="C9" s="281">
        <v>82</v>
      </c>
      <c r="D9" s="281">
        <v>2.25</v>
      </c>
      <c r="E9" s="281">
        <v>3.02</v>
      </c>
      <c r="F9" s="281">
        <f t="shared" si="0"/>
        <v>5.27</v>
      </c>
    </row>
    <row r="10" spans="1:6" ht="22.5" customHeight="1">
      <c r="A10" s="284" t="s">
        <v>702</v>
      </c>
      <c r="B10" s="287" t="s">
        <v>713</v>
      </c>
      <c r="F10" s="281">
        <f t="shared" si="0"/>
        <v>0</v>
      </c>
    </row>
    <row r="11" spans="1:6" ht="22.5" customHeight="1">
      <c r="A11" s="284"/>
      <c r="B11" s="287" t="s">
        <v>712</v>
      </c>
      <c r="C11" s="281">
        <v>80</v>
      </c>
      <c r="D11" s="281">
        <v>1.24</v>
      </c>
      <c r="E11" s="281">
        <v>1.78</v>
      </c>
      <c r="F11" s="281">
        <f t="shared" si="0"/>
        <v>3.02</v>
      </c>
    </row>
    <row r="12" spans="1:6" ht="22.5" customHeight="1">
      <c r="A12" s="284"/>
      <c r="B12" s="287" t="s">
        <v>711</v>
      </c>
      <c r="C12" s="281">
        <v>60</v>
      </c>
      <c r="D12" s="281">
        <v>0.72</v>
      </c>
      <c r="E12" s="281">
        <v>1.11</v>
      </c>
      <c r="F12" s="281">
        <f t="shared" si="0"/>
        <v>1.83</v>
      </c>
    </row>
    <row r="13" spans="1:6" ht="22.5" customHeight="1">
      <c r="A13" s="284"/>
      <c r="B13" s="287" t="s">
        <v>710</v>
      </c>
      <c r="C13" s="281">
        <v>25</v>
      </c>
      <c r="D13" s="281">
        <v>0.61</v>
      </c>
      <c r="E13" s="281">
        <v>0.89</v>
      </c>
      <c r="F13" s="281">
        <f t="shared" si="0"/>
        <v>1.5</v>
      </c>
    </row>
    <row r="14" spans="1:6" ht="22.5" customHeight="1">
      <c r="A14" s="286" t="s">
        <v>162</v>
      </c>
      <c r="B14" s="285" t="s">
        <v>709</v>
      </c>
      <c r="F14" s="281">
        <f t="shared" si="0"/>
        <v>0</v>
      </c>
    </row>
    <row r="15" spans="1:6" ht="22.5" customHeight="1">
      <c r="A15" s="284" t="s">
        <v>708</v>
      </c>
      <c r="B15" s="283" t="s">
        <v>707</v>
      </c>
      <c r="C15" s="281">
        <v>37</v>
      </c>
      <c r="D15" s="281">
        <v>0.63</v>
      </c>
      <c r="E15" s="281">
        <v>0.84</v>
      </c>
      <c r="F15" s="281">
        <f t="shared" si="0"/>
        <v>1.47</v>
      </c>
    </row>
    <row r="16" spans="1:6" ht="22.5" customHeight="1">
      <c r="A16" s="284" t="s">
        <v>706</v>
      </c>
      <c r="B16" s="283" t="s">
        <v>705</v>
      </c>
      <c r="C16" s="281">
        <v>15</v>
      </c>
      <c r="D16" s="281">
        <v>0.24</v>
      </c>
      <c r="E16" s="281">
        <v>0.27</v>
      </c>
      <c r="F16" s="281">
        <f t="shared" si="0"/>
        <v>0.51</v>
      </c>
    </row>
    <row r="17" spans="1:6" ht="25.5">
      <c r="A17" s="284" t="s">
        <v>704</v>
      </c>
      <c r="B17" s="283" t="s">
        <v>703</v>
      </c>
      <c r="C17" s="281">
        <v>6</v>
      </c>
      <c r="D17" s="281">
        <v>0.12</v>
      </c>
      <c r="E17" s="281">
        <v>0.14</v>
      </c>
      <c r="F17" s="281">
        <f t="shared" si="0"/>
        <v>0.26</v>
      </c>
    </row>
    <row r="18" spans="1:6" ht="22.5" customHeight="1">
      <c r="A18" s="282" t="s">
        <v>702</v>
      </c>
      <c r="F18" s="281">
        <f t="shared" si="0"/>
        <v>0</v>
      </c>
    </row>
    <row r="19" ht="22.5" customHeight="1">
      <c r="A19" s="282" t="s">
        <v>701</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31" useFirstPageNumber="1" horizontalDpi="600" verticalDpi="600" orientation="landscape" paperSize="9" scale="88" r:id="rId1"/>
  <headerFooter alignWithMargins="0">
    <oddHeader>&amp;L&amp;"Arial,Bold"&amp;12                     Total No of Employees in&amp;C&amp;"Arial,Bold"&amp;12Local Bodies &amp;&amp; Expenditure as on 31st March(From 2010-11 to 2017-18)&amp;R&amp;"Arial,Bold"&amp;12Statement No.6  (Rs. in Crore)</oddHeader>
    <oddFooter>&amp;C&amp;P</oddFooter>
  </headerFooter>
</worksheet>
</file>

<file path=xl/worksheets/sheet25.xml><?xml version="1.0" encoding="utf-8"?>
<worksheet xmlns="http://schemas.openxmlformats.org/spreadsheetml/2006/main" xmlns:r="http://schemas.openxmlformats.org/officeDocument/2006/relationships">
  <sheetPr>
    <tabColor indexed="44"/>
  </sheetPr>
  <dimension ref="A1:F19"/>
  <sheetViews>
    <sheetView zoomScalePageLayoutView="0" workbookViewId="0" topLeftCell="A1">
      <selection activeCell="F1" sqref="F1"/>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s="292" customFormat="1" ht="26.25" customHeight="1">
      <c r="A1" s="293" t="s">
        <v>722</v>
      </c>
      <c r="F1" s="293" t="s">
        <v>721</v>
      </c>
    </row>
    <row r="2" spans="1:6" s="292" customFormat="1" ht="26.25" customHeight="1">
      <c r="A2" s="592" t="s">
        <v>728</v>
      </c>
      <c r="B2" s="593"/>
      <c r="C2" s="593"/>
      <c r="D2" s="593"/>
      <c r="E2" s="593"/>
      <c r="F2" s="594"/>
    </row>
    <row r="3" spans="1:6" ht="12.75">
      <c r="A3" s="598"/>
      <c r="B3" s="595"/>
      <c r="C3" s="596" t="s">
        <v>698</v>
      </c>
      <c r="D3" s="597" t="s">
        <v>719</v>
      </c>
      <c r="E3" s="597"/>
      <c r="F3" s="597"/>
    </row>
    <row r="4" spans="1:6" ht="54.75" customHeight="1">
      <c r="A4" s="599"/>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5022</v>
      </c>
      <c r="D7" s="281">
        <v>100.73</v>
      </c>
      <c r="E7" s="281">
        <v>150.48</v>
      </c>
      <c r="F7" s="281">
        <f aca="true" t="shared" si="0" ref="F7:F19">SUM(D7:E7)</f>
        <v>251.20999999999998</v>
      </c>
    </row>
    <row r="8" spans="1:6" ht="22.5" customHeight="1">
      <c r="A8" s="284" t="s">
        <v>706</v>
      </c>
      <c r="B8" s="287" t="s">
        <v>715</v>
      </c>
      <c r="F8" s="281">
        <f t="shared" si="0"/>
        <v>0</v>
      </c>
    </row>
    <row r="9" spans="1:6" ht="22.5" customHeight="1">
      <c r="A9" s="284" t="s">
        <v>704</v>
      </c>
      <c r="B9" s="287" t="s">
        <v>714</v>
      </c>
      <c r="C9" s="281">
        <v>85</v>
      </c>
      <c r="D9" s="281">
        <v>2.61</v>
      </c>
      <c r="E9" s="281">
        <v>3.87</v>
      </c>
      <c r="F9" s="281">
        <f t="shared" si="0"/>
        <v>6.48</v>
      </c>
    </row>
    <row r="10" spans="1:6" ht="22.5" customHeight="1">
      <c r="A10" s="284" t="s">
        <v>702</v>
      </c>
      <c r="B10" s="287" t="s">
        <v>713</v>
      </c>
      <c r="F10" s="281">
        <f t="shared" si="0"/>
        <v>0</v>
      </c>
    </row>
    <row r="11" spans="1:6" ht="22.5" customHeight="1">
      <c r="A11" s="284"/>
      <c r="B11" s="287" t="s">
        <v>712</v>
      </c>
      <c r="C11" s="281">
        <v>78</v>
      </c>
      <c r="D11" s="281">
        <v>1.05</v>
      </c>
      <c r="E11" s="281">
        <v>1.65</v>
      </c>
      <c r="F11" s="281">
        <f t="shared" si="0"/>
        <v>2.7</v>
      </c>
    </row>
    <row r="12" spans="1:6" ht="22.5" customHeight="1">
      <c r="A12" s="284"/>
      <c r="B12" s="287" t="s">
        <v>711</v>
      </c>
      <c r="C12" s="281">
        <v>62</v>
      </c>
      <c r="D12" s="281">
        <v>0.82</v>
      </c>
      <c r="E12" s="281">
        <v>1.28</v>
      </c>
      <c r="F12" s="281">
        <f t="shared" si="0"/>
        <v>2.1</v>
      </c>
    </row>
    <row r="13" spans="1:6" ht="22.5" customHeight="1">
      <c r="A13" s="284"/>
      <c r="B13" s="287" t="s">
        <v>710</v>
      </c>
      <c r="C13" s="281">
        <v>0</v>
      </c>
      <c r="D13" s="281">
        <v>0</v>
      </c>
      <c r="E13" s="281">
        <v>0</v>
      </c>
      <c r="F13" s="281">
        <f t="shared" si="0"/>
        <v>0</v>
      </c>
    </row>
    <row r="14" spans="1:6" ht="22.5" customHeight="1">
      <c r="A14" s="286" t="s">
        <v>162</v>
      </c>
      <c r="B14" s="285" t="s">
        <v>709</v>
      </c>
      <c r="F14" s="281">
        <f t="shared" si="0"/>
        <v>0</v>
      </c>
    </row>
    <row r="15" spans="1:6" ht="22.5" customHeight="1">
      <c r="A15" s="284" t="s">
        <v>708</v>
      </c>
      <c r="B15" s="283" t="s">
        <v>707</v>
      </c>
      <c r="C15" s="281">
        <v>38</v>
      </c>
      <c r="D15" s="281">
        <v>0.56</v>
      </c>
      <c r="E15" s="281">
        <v>0.87</v>
      </c>
      <c r="F15" s="281">
        <f t="shared" si="0"/>
        <v>1.4300000000000002</v>
      </c>
    </row>
    <row r="16" spans="1:6" ht="22.5" customHeight="1">
      <c r="A16" s="284" t="s">
        <v>706</v>
      </c>
      <c r="B16" s="283" t="s">
        <v>705</v>
      </c>
      <c r="C16" s="281">
        <v>15</v>
      </c>
      <c r="D16" s="281">
        <v>0.24</v>
      </c>
      <c r="E16" s="281">
        <v>0.27</v>
      </c>
      <c r="F16" s="281">
        <f t="shared" si="0"/>
        <v>0.51</v>
      </c>
    </row>
    <row r="17" spans="1:6" ht="25.5">
      <c r="A17" s="284" t="s">
        <v>704</v>
      </c>
      <c r="B17" s="283" t="s">
        <v>703</v>
      </c>
      <c r="C17" s="281">
        <v>6</v>
      </c>
      <c r="D17" s="281">
        <v>0.12</v>
      </c>
      <c r="E17" s="281">
        <v>0.14</v>
      </c>
      <c r="F17" s="281">
        <f t="shared" si="0"/>
        <v>0.26</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32" useFirstPageNumber="1" horizontalDpi="600" verticalDpi="600" orientation="landscape" paperSize="9" scale="88" r:id="rId1"/>
  <headerFooter alignWithMargins="0">
    <oddHeader>&amp;L&amp;"Arial,Bold"                              Total No of Employees in&amp;C&amp;"Arial,Bold" Local Bodies &amp;&amp; Expenditure as on 31st March(From 2010-11 to 2017-18)&amp;R&amp;"Arial,Bold"Statement No.6  (Rs. in Crore)</oddHeader>
    <oddFooter>&amp;C&amp;P</oddFooter>
  </headerFooter>
</worksheet>
</file>

<file path=xl/worksheets/sheet26.xml><?xml version="1.0" encoding="utf-8"?>
<worksheet xmlns="http://schemas.openxmlformats.org/spreadsheetml/2006/main" xmlns:r="http://schemas.openxmlformats.org/officeDocument/2006/relationships">
  <sheetPr>
    <tabColor indexed="44"/>
  </sheetPr>
  <dimension ref="A1:F19"/>
  <sheetViews>
    <sheetView showGridLines="0" zoomScalePageLayoutView="0" workbookViewId="0" topLeftCell="A1">
      <selection activeCell="A2" sqref="A2:F2"/>
    </sheetView>
  </sheetViews>
  <sheetFormatPr defaultColWidth="10.28125" defaultRowHeight="15"/>
  <cols>
    <col min="1" max="1" width="10.28125" style="281" customWidth="1"/>
    <col min="2" max="2" width="30.57421875" style="281" customWidth="1"/>
    <col min="3" max="6" width="19.57421875" style="281" customWidth="1"/>
    <col min="7" max="16384" width="10.28125" style="281" customWidth="1"/>
  </cols>
  <sheetData>
    <row r="1" spans="1:6" s="292" customFormat="1" ht="26.25" customHeight="1">
      <c r="A1" s="293" t="s">
        <v>722</v>
      </c>
      <c r="F1" s="293" t="s">
        <v>721</v>
      </c>
    </row>
    <row r="2" spans="1:6" s="292" customFormat="1" ht="26.25" customHeight="1">
      <c r="A2" s="592" t="s">
        <v>729</v>
      </c>
      <c r="B2" s="593"/>
      <c r="C2" s="593"/>
      <c r="D2" s="593"/>
      <c r="E2" s="593"/>
      <c r="F2" s="594"/>
    </row>
    <row r="3" spans="1:6" ht="12.75">
      <c r="A3" s="595"/>
      <c r="B3" s="595"/>
      <c r="C3" s="596" t="s">
        <v>698</v>
      </c>
      <c r="D3" s="597" t="s">
        <v>719</v>
      </c>
      <c r="E3" s="597"/>
      <c r="F3" s="597"/>
    </row>
    <row r="4" spans="1:6" ht="54.75" customHeight="1">
      <c r="A4" s="595"/>
      <c r="B4" s="595"/>
      <c r="C4" s="596"/>
      <c r="D4" s="290" t="s">
        <v>718</v>
      </c>
      <c r="E4" s="290" t="s">
        <v>695</v>
      </c>
      <c r="F4" s="290" t="s">
        <v>409</v>
      </c>
    </row>
    <row r="5" spans="1:6" ht="21.75" customHeight="1">
      <c r="A5" s="289">
        <v>1</v>
      </c>
      <c r="B5" s="289">
        <v>2</v>
      </c>
      <c r="C5" s="288">
        <v>3</v>
      </c>
      <c r="D5" s="288">
        <v>4</v>
      </c>
      <c r="E5" s="288">
        <v>5</v>
      </c>
      <c r="F5" s="288">
        <v>6</v>
      </c>
    </row>
    <row r="6" spans="1:2" ht="22.5" customHeight="1">
      <c r="A6" s="286" t="s">
        <v>166</v>
      </c>
      <c r="B6" s="285" t="s">
        <v>717</v>
      </c>
    </row>
    <row r="7" spans="1:6" ht="22.5" customHeight="1">
      <c r="A7" s="284" t="s">
        <v>708</v>
      </c>
      <c r="B7" s="287" t="s">
        <v>716</v>
      </c>
      <c r="C7" s="281">
        <v>5022</v>
      </c>
      <c r="D7" s="281">
        <v>119.95</v>
      </c>
      <c r="E7" s="281">
        <v>158.52</v>
      </c>
      <c r="F7" s="281">
        <f aca="true" t="shared" si="0" ref="F7:F19">SUM(D7:E7)</f>
        <v>278.47</v>
      </c>
    </row>
    <row r="8" spans="1:6" ht="22.5" customHeight="1">
      <c r="A8" s="284" t="s">
        <v>706</v>
      </c>
      <c r="B8" s="287" t="s">
        <v>715</v>
      </c>
      <c r="F8" s="281">
        <f t="shared" si="0"/>
        <v>0</v>
      </c>
    </row>
    <row r="9" spans="1:6" ht="22.5" customHeight="1">
      <c r="A9" s="284" t="s">
        <v>704</v>
      </c>
      <c r="B9" s="287" t="s">
        <v>714</v>
      </c>
      <c r="C9" s="281">
        <v>87</v>
      </c>
      <c r="D9" s="281">
        <v>2.83</v>
      </c>
      <c r="E9" s="281">
        <v>3.73</v>
      </c>
      <c r="F9" s="281">
        <f t="shared" si="0"/>
        <v>6.5600000000000005</v>
      </c>
    </row>
    <row r="10" spans="1:6" ht="22.5" customHeight="1">
      <c r="A10" s="284" t="s">
        <v>702</v>
      </c>
      <c r="B10" s="287" t="s">
        <v>713</v>
      </c>
      <c r="F10" s="281">
        <f t="shared" si="0"/>
        <v>0</v>
      </c>
    </row>
    <row r="11" spans="1:6" ht="22.5" customHeight="1">
      <c r="A11" s="284"/>
      <c r="B11" s="287" t="s">
        <v>712</v>
      </c>
      <c r="C11" s="281">
        <v>78</v>
      </c>
      <c r="D11" s="281">
        <v>0.75</v>
      </c>
      <c r="E11" s="281">
        <v>1.05</v>
      </c>
      <c r="F11" s="281">
        <f t="shared" si="0"/>
        <v>1.8</v>
      </c>
    </row>
    <row r="12" spans="1:6" ht="22.5" customHeight="1">
      <c r="A12" s="284"/>
      <c r="B12" s="287" t="s">
        <v>711</v>
      </c>
      <c r="C12" s="281">
        <v>65</v>
      </c>
      <c r="D12" s="281">
        <v>1.36</v>
      </c>
      <c r="E12" s="281">
        <v>1.87</v>
      </c>
      <c r="F12" s="281">
        <f t="shared" si="0"/>
        <v>3.2300000000000004</v>
      </c>
    </row>
    <row r="13" spans="1:6" ht="22.5" customHeight="1">
      <c r="A13" s="284"/>
      <c r="B13" s="287" t="s">
        <v>710</v>
      </c>
      <c r="C13" s="281">
        <v>0</v>
      </c>
      <c r="D13" s="281">
        <v>0</v>
      </c>
      <c r="E13" s="281">
        <v>0</v>
      </c>
      <c r="F13" s="281">
        <f t="shared" si="0"/>
        <v>0</v>
      </c>
    </row>
    <row r="14" spans="1:6" ht="22.5" customHeight="1">
      <c r="A14" s="286" t="s">
        <v>162</v>
      </c>
      <c r="B14" s="285" t="s">
        <v>709</v>
      </c>
      <c r="F14" s="281">
        <f t="shared" si="0"/>
        <v>0</v>
      </c>
    </row>
    <row r="15" spans="1:6" ht="22.5" customHeight="1">
      <c r="A15" s="284" t="s">
        <v>708</v>
      </c>
      <c r="B15" s="283" t="s">
        <v>707</v>
      </c>
      <c r="C15" s="281">
        <v>42</v>
      </c>
      <c r="D15" s="281">
        <v>0.6</v>
      </c>
      <c r="E15" s="281">
        <v>0.97</v>
      </c>
      <c r="F15" s="281">
        <f t="shared" si="0"/>
        <v>1.5699999999999998</v>
      </c>
    </row>
    <row r="16" spans="1:6" ht="22.5" customHeight="1">
      <c r="A16" s="284" t="s">
        <v>706</v>
      </c>
      <c r="B16" s="283" t="s">
        <v>705</v>
      </c>
      <c r="C16" s="281">
        <v>15</v>
      </c>
      <c r="D16" s="281">
        <v>0.24</v>
      </c>
      <c r="E16" s="281">
        <v>0.28</v>
      </c>
      <c r="F16" s="281">
        <f t="shared" si="0"/>
        <v>0.52</v>
      </c>
    </row>
    <row r="17" spans="1:6" ht="25.5">
      <c r="A17" s="284" t="s">
        <v>704</v>
      </c>
      <c r="B17" s="283" t="s">
        <v>703</v>
      </c>
      <c r="C17" s="281">
        <v>6</v>
      </c>
      <c r="D17" s="281">
        <v>0.12</v>
      </c>
      <c r="E17" s="281">
        <v>0.14</v>
      </c>
      <c r="F17" s="281">
        <f t="shared" si="0"/>
        <v>0.26</v>
      </c>
    </row>
    <row r="18" spans="1:6" ht="22.5" customHeight="1">
      <c r="A18" s="282" t="s">
        <v>702</v>
      </c>
      <c r="F18" s="281">
        <f t="shared" si="0"/>
        <v>0</v>
      </c>
    </row>
    <row r="19" spans="1:6" ht="22.5" customHeight="1">
      <c r="A19" s="282" t="s">
        <v>701</v>
      </c>
      <c r="F19" s="281">
        <f t="shared" si="0"/>
        <v>0</v>
      </c>
    </row>
  </sheetData>
  <sheetProtection/>
  <mergeCells count="5">
    <mergeCell ref="A3:A4"/>
    <mergeCell ref="B3:B4"/>
    <mergeCell ref="C3:C4"/>
    <mergeCell ref="D3:F3"/>
    <mergeCell ref="A2:F2"/>
  </mergeCells>
  <printOptions gridLines="1" horizontalCentered="1"/>
  <pageMargins left="0.433070866141732" right="0.590551181102362" top="1.37795275590551" bottom="0.511811023622047" header="0.590551181102362" footer="0.511811023622047"/>
  <pageSetup firstPageNumber="133" useFirstPageNumber="1" horizontalDpi="600" verticalDpi="600" orientation="landscape" paperSize="9" scale="88" r:id="rId1"/>
  <headerFooter alignWithMargins="0">
    <oddHeader>&amp;L&amp;"Arial,Bold"&amp;12                     Total No of Employees in&amp;C&amp;"Arial,Bold"&amp;12Local Bodies &amp;&amp; Expenditure as on 31st March(From 2010-11 to 2017-18)&amp;R&amp;"Arial,Bold"&amp;12Statement No.6   (Rs. in Crore)</oddHeader>
    <oddFooter>&amp;C&amp;P</oddFooter>
  </headerFooter>
</worksheet>
</file>

<file path=xl/worksheets/sheet27.xml><?xml version="1.0" encoding="utf-8"?>
<worksheet xmlns="http://schemas.openxmlformats.org/spreadsheetml/2006/main" xmlns:r="http://schemas.openxmlformats.org/officeDocument/2006/relationships">
  <dimension ref="A1:F23"/>
  <sheetViews>
    <sheetView zoomScalePageLayoutView="0" workbookViewId="0" topLeftCell="A1">
      <selection activeCell="F2" sqref="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746</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343</v>
      </c>
      <c r="D10" s="297">
        <v>0.0164</v>
      </c>
      <c r="E10" s="297">
        <v>0.0126</v>
      </c>
      <c r="F10" s="297">
        <f>SUM(D10:E10)</f>
        <v>0.029</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4" useFirstPageNumber="1" horizontalDpi="600" verticalDpi="600" orientation="landscape" r:id="rId1"/>
  <headerFooter>
    <oddFooter>&amp;C&amp;P</oddFooter>
  </headerFooter>
</worksheet>
</file>

<file path=xl/worksheets/sheet28.xml><?xml version="1.0" encoding="utf-8"?>
<worksheet xmlns="http://schemas.openxmlformats.org/spreadsheetml/2006/main" xmlns:r="http://schemas.openxmlformats.org/officeDocument/2006/relationships">
  <dimension ref="A1:F23"/>
  <sheetViews>
    <sheetView zoomScalePageLayoutView="0" workbookViewId="0" topLeftCell="A1">
      <selection activeCell="F2" sqref="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750</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346</v>
      </c>
      <c r="D10" s="297">
        <v>0</v>
      </c>
      <c r="E10" s="297">
        <v>0</v>
      </c>
      <c r="F10" s="297">
        <v>0</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5" useFirstPageNumber="1" horizontalDpi="600" verticalDpi="600"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dimension ref="A1:F23"/>
  <sheetViews>
    <sheetView zoomScalePageLayoutView="0" workbookViewId="0" topLeftCell="A1">
      <selection activeCell="F2" sqref="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751</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138</v>
      </c>
      <c r="D10" s="297">
        <v>0.0276</v>
      </c>
      <c r="E10" s="297">
        <v>0.0224</v>
      </c>
      <c r="F10" s="297">
        <f>SUM(D10:E10)</f>
        <v>0.05</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6" useFirstPageNumber="1" horizontalDpi="600" verticalDpi="60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BO35"/>
  <sheetViews>
    <sheetView zoomScaleSheetLayoutView="85" zoomScalePageLayoutView="0" workbookViewId="0" topLeftCell="A1">
      <selection activeCell="B42" sqref="B42"/>
    </sheetView>
  </sheetViews>
  <sheetFormatPr defaultColWidth="10.28125" defaultRowHeight="15"/>
  <cols>
    <col min="1" max="1" width="4.57421875" style="41" customWidth="1"/>
    <col min="2" max="2" width="37.7109375" style="40" customWidth="1"/>
    <col min="3" max="3" width="11.00390625" style="39" bestFit="1" customWidth="1"/>
    <col min="4" max="11" width="9.140625" style="39" customWidth="1"/>
    <col min="12" max="12" width="10.8515625" style="39" bestFit="1" customWidth="1"/>
    <col min="13" max="16" width="8.8515625" style="39" customWidth="1"/>
    <col min="17" max="17" width="9.57421875" style="39" customWidth="1"/>
    <col min="18" max="18" width="18.28125" style="39" customWidth="1"/>
    <col min="19" max="67" width="10.28125" style="39" customWidth="1"/>
    <col min="68" max="16384" width="10.28125" style="38" customWidth="1"/>
  </cols>
  <sheetData>
    <row r="1" spans="1:67" s="52" customFormat="1" ht="15">
      <c r="A1" s="40"/>
      <c r="B1" s="40" t="s">
        <v>156</v>
      </c>
      <c r="C1" s="571" t="s">
        <v>155</v>
      </c>
      <c r="D1" s="571"/>
      <c r="E1" s="571"/>
      <c r="F1" s="571"/>
      <c r="G1" s="571"/>
      <c r="H1" s="571"/>
      <c r="I1" s="571"/>
      <c r="J1" s="57" t="s">
        <v>126</v>
      </c>
      <c r="K1" s="57" t="s">
        <v>125</v>
      </c>
      <c r="L1" s="60" t="s">
        <v>124</v>
      </c>
      <c r="M1" s="571" t="s">
        <v>123</v>
      </c>
      <c r="N1" s="571"/>
      <c r="O1" s="571"/>
      <c r="P1" s="571"/>
      <c r="Q1" s="571"/>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row>
    <row r="2" spans="1:67" s="59" customFormat="1" ht="15">
      <c r="A2" s="58"/>
      <c r="B2" s="37" t="s">
        <v>154</v>
      </c>
      <c r="C2" s="35" t="s">
        <v>122</v>
      </c>
      <c r="D2" s="35" t="s">
        <v>121</v>
      </c>
      <c r="E2" s="35" t="s">
        <v>120</v>
      </c>
      <c r="F2" s="35" t="s">
        <v>119</v>
      </c>
      <c r="G2" s="35" t="s">
        <v>118</v>
      </c>
      <c r="H2" s="35" t="s">
        <v>117</v>
      </c>
      <c r="I2" s="35" t="s">
        <v>116</v>
      </c>
      <c r="J2" s="35" t="s">
        <v>115</v>
      </c>
      <c r="K2" s="35" t="s">
        <v>114</v>
      </c>
      <c r="L2" s="35" t="s">
        <v>113</v>
      </c>
      <c r="M2" s="35" t="s">
        <v>112</v>
      </c>
      <c r="N2" s="35" t="s">
        <v>111</v>
      </c>
      <c r="O2" s="35" t="s">
        <v>110</v>
      </c>
      <c r="P2" s="35" t="s">
        <v>109</v>
      </c>
      <c r="Q2" s="35" t="s">
        <v>108</v>
      </c>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row>
    <row r="3" spans="1:67" s="57" customFormat="1" ht="15">
      <c r="A3" s="58">
        <v>1</v>
      </c>
      <c r="B3" s="58">
        <v>2</v>
      </c>
      <c r="C3" s="54">
        <v>3</v>
      </c>
      <c r="D3" s="58">
        <v>4</v>
      </c>
      <c r="E3" s="58">
        <v>5</v>
      </c>
      <c r="F3" s="54">
        <v>6</v>
      </c>
      <c r="G3" s="58">
        <v>7</v>
      </c>
      <c r="H3" s="58">
        <v>8</v>
      </c>
      <c r="I3" s="54">
        <v>9</v>
      </c>
      <c r="J3" s="58">
        <v>10</v>
      </c>
      <c r="K3" s="58">
        <v>11</v>
      </c>
      <c r="L3" s="54">
        <v>12</v>
      </c>
      <c r="M3" s="58">
        <v>13</v>
      </c>
      <c r="N3" s="58">
        <v>14</v>
      </c>
      <c r="O3" s="54">
        <v>15</v>
      </c>
      <c r="P3" s="58">
        <v>16</v>
      </c>
      <c r="Q3" s="58">
        <v>17</v>
      </c>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row>
    <row r="4" spans="1:67" s="52" customFormat="1" ht="15">
      <c r="A4" s="40"/>
      <c r="B4" s="44" t="s">
        <v>153</v>
      </c>
      <c r="C4" s="56"/>
      <c r="D4" s="54"/>
      <c r="E4" s="54"/>
      <c r="F4" s="54"/>
      <c r="G4" s="54"/>
      <c r="H4" s="54"/>
      <c r="I4" s="54"/>
      <c r="J4" s="54"/>
      <c r="K4" s="54"/>
      <c r="L4" s="54"/>
      <c r="M4" s="54"/>
      <c r="N4" s="54"/>
      <c r="O4" s="54"/>
      <c r="P4" s="54"/>
      <c r="Q4" s="54"/>
      <c r="R4" s="54"/>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row>
    <row r="5" spans="1:67" s="52" customFormat="1" ht="15">
      <c r="A5" s="45" t="s">
        <v>140</v>
      </c>
      <c r="B5" s="40" t="s">
        <v>150</v>
      </c>
      <c r="C5" s="55">
        <v>95.03349999999999</v>
      </c>
      <c r="D5" s="55">
        <v>87.4404</v>
      </c>
      <c r="E5" s="55">
        <v>196.8137</v>
      </c>
      <c r="F5" s="55">
        <v>296.32329999999996</v>
      </c>
      <c r="G5" s="55">
        <v>411.7919</v>
      </c>
      <c r="H5" s="55">
        <v>654.8766</v>
      </c>
      <c r="I5" s="55">
        <v>783.34</v>
      </c>
      <c r="J5" s="55">
        <v>1045.074</v>
      </c>
      <c r="K5" s="55">
        <v>1028.517</v>
      </c>
      <c r="L5" s="55">
        <v>1182.7945499999998</v>
      </c>
      <c r="M5" s="55">
        <v>1360.2137324999999</v>
      </c>
      <c r="N5" s="55">
        <v>1564.2457923749996</v>
      </c>
      <c r="O5" s="55">
        <v>1798.8826612312494</v>
      </c>
      <c r="P5" s="55">
        <v>2068.715060415937</v>
      </c>
      <c r="Q5" s="55">
        <v>2379.022319478327</v>
      </c>
      <c r="R5" s="54"/>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row>
    <row r="6" spans="1:67" s="52" customFormat="1" ht="15">
      <c r="A6" s="45" t="s">
        <v>138</v>
      </c>
      <c r="B6" s="40" t="s">
        <v>137</v>
      </c>
      <c r="C6" s="55">
        <v>73.2336</v>
      </c>
      <c r="D6" s="55">
        <v>48.656099999999995</v>
      </c>
      <c r="E6" s="55">
        <v>71.1175</v>
      </c>
      <c r="F6" s="55">
        <v>88.73809999999999</v>
      </c>
      <c r="G6" s="55">
        <v>87.03199999999998</v>
      </c>
      <c r="H6" s="55">
        <v>196.12359999999998</v>
      </c>
      <c r="I6" s="55">
        <v>246.26109999999994</v>
      </c>
      <c r="J6" s="55">
        <v>342.62760000000003</v>
      </c>
      <c r="K6" s="55">
        <v>375.3189000000001</v>
      </c>
      <c r="L6" s="55">
        <v>431.6167350000001</v>
      </c>
      <c r="M6" s="55">
        <v>496.3592452500001</v>
      </c>
      <c r="N6" s="55">
        <v>570.8131320375</v>
      </c>
      <c r="O6" s="55">
        <v>656.435101843125</v>
      </c>
      <c r="P6" s="55">
        <v>754.9003671195936</v>
      </c>
      <c r="Q6" s="55">
        <v>868.1354221875326</v>
      </c>
      <c r="R6" s="54"/>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row>
    <row r="7" spans="1:67" s="52" customFormat="1" ht="15">
      <c r="A7" s="45" t="s">
        <v>136</v>
      </c>
      <c r="B7" s="40" t="s">
        <v>135</v>
      </c>
      <c r="C7" s="42">
        <v>21.799899999999994</v>
      </c>
      <c r="D7" s="42">
        <v>38.7843</v>
      </c>
      <c r="E7" s="42">
        <v>125.6962</v>
      </c>
      <c r="F7" s="42">
        <v>207.5852</v>
      </c>
      <c r="G7" s="42">
        <v>324.7599</v>
      </c>
      <c r="H7" s="42">
        <v>458.75300000000004</v>
      </c>
      <c r="I7" s="42">
        <v>537.0789000000001</v>
      </c>
      <c r="J7" s="42">
        <v>702.4464</v>
      </c>
      <c r="K7" s="42">
        <v>653.1981</v>
      </c>
      <c r="L7" s="42">
        <v>751.1778149999998</v>
      </c>
      <c r="M7" s="42">
        <v>863.8544872499998</v>
      </c>
      <c r="N7" s="42">
        <v>993.4326603374996</v>
      </c>
      <c r="O7" s="42">
        <v>1142.4475593881243</v>
      </c>
      <c r="P7" s="42">
        <v>1313.8146932963432</v>
      </c>
      <c r="Q7" s="42">
        <v>1510.8868972907944</v>
      </c>
      <c r="R7" s="54"/>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row>
    <row r="8" spans="1:67" s="52" customFormat="1" ht="15">
      <c r="A8" s="40"/>
      <c r="B8" s="40" t="s">
        <v>149</v>
      </c>
      <c r="C8" s="55">
        <v>1813.4751</v>
      </c>
      <c r="D8" s="42">
        <v>1852.2594000000001</v>
      </c>
      <c r="E8" s="42">
        <v>1977.9556000000002</v>
      </c>
      <c r="F8" s="42">
        <v>2185.5408</v>
      </c>
      <c r="G8" s="42">
        <v>2510.3007000000002</v>
      </c>
      <c r="H8" s="42">
        <v>2969.0537000000004</v>
      </c>
      <c r="I8" s="42">
        <v>3506.1326000000004</v>
      </c>
      <c r="J8" s="42">
        <v>4208.579000000001</v>
      </c>
      <c r="K8" s="42">
        <v>4861.7771</v>
      </c>
      <c r="L8" s="42">
        <v>5612.954915</v>
      </c>
      <c r="M8" s="42">
        <v>6476.80940225</v>
      </c>
      <c r="N8" s="42">
        <v>7470.242062587499</v>
      </c>
      <c r="O8" s="42">
        <v>8612.689621975624</v>
      </c>
      <c r="P8" s="42">
        <v>9926.504315271966</v>
      </c>
      <c r="Q8" s="42">
        <v>11437.391212562761</v>
      </c>
      <c r="R8" s="54"/>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row>
    <row r="9" spans="1:11" ht="15">
      <c r="A9" s="44">
        <v>1</v>
      </c>
      <c r="B9" s="40" t="s">
        <v>152</v>
      </c>
      <c r="C9" s="42"/>
      <c r="D9" s="42"/>
      <c r="E9" s="42"/>
      <c r="F9" s="42"/>
      <c r="G9" s="42"/>
      <c r="H9" s="42"/>
      <c r="I9" s="42"/>
      <c r="J9" s="42"/>
      <c r="K9" s="42"/>
    </row>
    <row r="10" spans="1:17" ht="15">
      <c r="A10" s="45" t="s">
        <v>140</v>
      </c>
      <c r="B10" s="40" t="s">
        <v>150</v>
      </c>
      <c r="C10" s="42">
        <v>94.96279999999999</v>
      </c>
      <c r="D10" s="42">
        <v>86.89</v>
      </c>
      <c r="E10" s="42">
        <v>195.22330000000002</v>
      </c>
      <c r="F10" s="42">
        <v>294.01469999999995</v>
      </c>
      <c r="G10" s="42">
        <v>408.1215</v>
      </c>
      <c r="H10" s="42">
        <v>652.0475</v>
      </c>
      <c r="I10" s="42">
        <v>776.6109</v>
      </c>
      <c r="J10" s="42">
        <v>1045</v>
      </c>
      <c r="K10" s="42">
        <v>1028.48</v>
      </c>
      <c r="L10" s="46">
        <v>1182.752</v>
      </c>
      <c r="M10" s="46">
        <v>1360.1647999999998</v>
      </c>
      <c r="N10" s="46">
        <v>1564.1895199999997</v>
      </c>
      <c r="O10" s="46">
        <v>1798.8179479999994</v>
      </c>
      <c r="P10" s="46">
        <v>2068.6406401999993</v>
      </c>
      <c r="Q10" s="46">
        <v>2378.936736229999</v>
      </c>
    </row>
    <row r="11" spans="1:17" ht="15">
      <c r="A11" s="45" t="s">
        <v>138</v>
      </c>
      <c r="B11" s="40" t="s">
        <v>137</v>
      </c>
      <c r="C11" s="42">
        <v>51.3055</v>
      </c>
      <c r="D11" s="42">
        <v>45.297399999999996</v>
      </c>
      <c r="E11" s="42">
        <v>61.576</v>
      </c>
      <c r="F11" s="42">
        <v>64.46499999999999</v>
      </c>
      <c r="G11" s="42">
        <v>77.35739999999998</v>
      </c>
      <c r="H11" s="42">
        <v>186.1554</v>
      </c>
      <c r="I11" s="42">
        <v>236.05289999999994</v>
      </c>
      <c r="J11" s="42">
        <v>332.4189</v>
      </c>
      <c r="K11" s="42">
        <v>365.1468000000001</v>
      </c>
      <c r="L11" s="46">
        <v>419.9188200000001</v>
      </c>
      <c r="M11" s="46">
        <v>482.9066430000001</v>
      </c>
      <c r="N11" s="46">
        <v>555.3426394500001</v>
      </c>
      <c r="O11" s="46">
        <v>638.6440353675</v>
      </c>
      <c r="P11" s="46">
        <v>734.4406406726249</v>
      </c>
      <c r="Q11" s="46">
        <v>844.6067367735186</v>
      </c>
    </row>
    <row r="12" spans="1:17" ht="15">
      <c r="A12" s="45" t="s">
        <v>136</v>
      </c>
      <c r="B12" s="40" t="s">
        <v>135</v>
      </c>
      <c r="C12" s="42">
        <v>43.657299999999985</v>
      </c>
      <c r="D12" s="42">
        <v>41.592600000000004</v>
      </c>
      <c r="E12" s="42">
        <v>133.64730000000003</v>
      </c>
      <c r="F12" s="42">
        <v>229.54969999999997</v>
      </c>
      <c r="G12" s="42">
        <v>330.76410000000004</v>
      </c>
      <c r="H12" s="42">
        <v>465.8921</v>
      </c>
      <c r="I12" s="42">
        <v>540.5580000000001</v>
      </c>
      <c r="J12" s="42">
        <v>712.5811</v>
      </c>
      <c r="K12" s="42">
        <v>663.3331999999999</v>
      </c>
      <c r="L12" s="42">
        <v>762.8331799999999</v>
      </c>
      <c r="M12" s="42">
        <v>877.2581569999998</v>
      </c>
      <c r="N12" s="42">
        <v>1008.8468805499996</v>
      </c>
      <c r="O12" s="42">
        <v>1160.1739126324994</v>
      </c>
      <c r="P12" s="42">
        <v>1334.1999995273745</v>
      </c>
      <c r="Q12" s="42">
        <v>1534.3299994564804</v>
      </c>
    </row>
    <row r="13" spans="1:17" ht="15">
      <c r="A13" s="45"/>
      <c r="B13" s="40" t="s">
        <v>149</v>
      </c>
      <c r="C13" s="42">
        <v>1553.7064</v>
      </c>
      <c r="D13" s="42">
        <v>1695.2722</v>
      </c>
      <c r="E13" s="42">
        <v>1828.9195000000002</v>
      </c>
      <c r="F13" s="42">
        <v>2058.4692</v>
      </c>
      <c r="G13" s="42">
        <v>2389.2333</v>
      </c>
      <c r="H13" s="42">
        <v>2855.1253</v>
      </c>
      <c r="I13" s="42">
        <v>3395.6833</v>
      </c>
      <c r="J13" s="42">
        <v>4108.2644</v>
      </c>
      <c r="K13" s="42">
        <v>4771.5976</v>
      </c>
      <c r="L13" s="42">
        <v>5534.43078</v>
      </c>
      <c r="M13" s="42">
        <v>6411.688936999999</v>
      </c>
      <c r="N13" s="42">
        <v>7420.535817549999</v>
      </c>
      <c r="O13" s="42">
        <v>8580.709730182498</v>
      </c>
      <c r="P13" s="42">
        <v>9914.909729709872</v>
      </c>
      <c r="Q13" s="42">
        <v>11449.239729166353</v>
      </c>
    </row>
    <row r="14" spans="1:11" ht="30">
      <c r="A14" s="44">
        <v>2</v>
      </c>
      <c r="B14" s="43" t="s">
        <v>151</v>
      </c>
      <c r="C14" s="42"/>
      <c r="D14" s="42"/>
      <c r="E14" s="42"/>
      <c r="F14" s="42"/>
      <c r="G14" s="42"/>
      <c r="H14" s="42"/>
      <c r="I14" s="42"/>
      <c r="J14" s="42"/>
      <c r="K14" s="42"/>
    </row>
    <row r="15" spans="1:17" ht="15">
      <c r="A15" s="45" t="s">
        <v>140</v>
      </c>
      <c r="B15" s="40" t="s">
        <v>150</v>
      </c>
      <c r="C15" s="42">
        <v>0.0707</v>
      </c>
      <c r="D15" s="42">
        <v>0.5504</v>
      </c>
      <c r="E15" s="42">
        <v>1.5903999999999998</v>
      </c>
      <c r="F15" s="42">
        <v>2.3086</v>
      </c>
      <c r="G15" s="42">
        <v>3.6704000000000003</v>
      </c>
      <c r="H15" s="42">
        <v>2.8291000000000004</v>
      </c>
      <c r="I15" s="42">
        <v>6.7291</v>
      </c>
      <c r="J15" s="42">
        <v>0.07400000000000001</v>
      </c>
      <c r="K15" s="42">
        <v>0.037000000000000005</v>
      </c>
      <c r="L15" s="46">
        <v>0.042550000000000004</v>
      </c>
      <c r="M15" s="46">
        <v>0.048932500000000004</v>
      </c>
      <c r="N15" s="46">
        <v>0.056272375</v>
      </c>
      <c r="O15" s="46">
        <v>0.06471323124999999</v>
      </c>
      <c r="P15" s="46">
        <v>0.07442021593749998</v>
      </c>
      <c r="Q15" s="46">
        <v>0.08558324832812497</v>
      </c>
    </row>
    <row r="16" spans="1:17" ht="15">
      <c r="A16" s="45" t="s">
        <v>138</v>
      </c>
      <c r="B16" s="40" t="s">
        <v>137</v>
      </c>
      <c r="C16" s="42">
        <v>21.9281</v>
      </c>
      <c r="D16" s="42">
        <v>3.3587000000000002</v>
      </c>
      <c r="E16" s="42">
        <v>9.5415</v>
      </c>
      <c r="F16" s="42">
        <v>24.2731</v>
      </c>
      <c r="G16" s="42">
        <v>9.6746</v>
      </c>
      <c r="H16" s="42">
        <v>9.968200000000001</v>
      </c>
      <c r="I16" s="42">
        <v>10.2082</v>
      </c>
      <c r="J16" s="42">
        <v>10.2087</v>
      </c>
      <c r="K16" s="42">
        <v>10.1721</v>
      </c>
      <c r="L16" s="46">
        <v>11.697915</v>
      </c>
      <c r="M16" s="46">
        <v>13.452602249999998</v>
      </c>
      <c r="N16" s="46">
        <v>15.470492587499997</v>
      </c>
      <c r="O16" s="46">
        <v>17.791066475624994</v>
      </c>
      <c r="P16" s="46">
        <v>20.45972644696874</v>
      </c>
      <c r="Q16" s="46">
        <v>23.52868541401405</v>
      </c>
    </row>
    <row r="17" spans="1:17" s="38" customFormat="1" ht="15">
      <c r="A17" s="45" t="s">
        <v>136</v>
      </c>
      <c r="B17" s="40" t="s">
        <v>135</v>
      </c>
      <c r="C17" s="42">
        <v>-21.857400000000002</v>
      </c>
      <c r="D17" s="42">
        <v>-2.8083</v>
      </c>
      <c r="E17" s="42">
        <v>-7.951099999999999</v>
      </c>
      <c r="F17" s="42">
        <v>-21.9645</v>
      </c>
      <c r="G17" s="42">
        <v>-6.004199999999999</v>
      </c>
      <c r="H17" s="42">
        <v>-7.139100000000001</v>
      </c>
      <c r="I17" s="42">
        <v>-3.4791</v>
      </c>
      <c r="J17" s="42">
        <v>-10.1347</v>
      </c>
      <c r="K17" s="42">
        <v>-10.1351</v>
      </c>
      <c r="L17" s="42">
        <v>-11.655365</v>
      </c>
      <c r="M17" s="42">
        <v>-13.403669749999999</v>
      </c>
      <c r="N17" s="42">
        <v>-15.414220212499997</v>
      </c>
      <c r="O17" s="42">
        <v>-17.726353244374994</v>
      </c>
      <c r="P17" s="42">
        <v>-20.38530623103124</v>
      </c>
      <c r="Q17" s="42">
        <v>-23.443102165685925</v>
      </c>
    </row>
    <row r="18" spans="1:17" s="38" customFormat="1" ht="15">
      <c r="A18" s="45"/>
      <c r="B18" s="40" t="s">
        <v>149</v>
      </c>
      <c r="C18" s="42">
        <v>259.76869999999997</v>
      </c>
      <c r="D18" s="42">
        <v>156.9872</v>
      </c>
      <c r="E18" s="42">
        <v>1977.9556</v>
      </c>
      <c r="F18" s="42">
        <v>127.0716</v>
      </c>
      <c r="G18" s="42">
        <v>121.06739999999999</v>
      </c>
      <c r="H18" s="42">
        <v>113.9284</v>
      </c>
      <c r="I18" s="42">
        <v>110.4493</v>
      </c>
      <c r="J18" s="42">
        <v>100.3146</v>
      </c>
      <c r="K18" s="42">
        <v>90.1795</v>
      </c>
      <c r="L18" s="42">
        <v>78.524135</v>
      </c>
      <c r="M18" s="42">
        <v>65.12046525</v>
      </c>
      <c r="N18" s="42">
        <v>49.7062450375</v>
      </c>
      <c r="O18" s="42">
        <v>31.979891793125002</v>
      </c>
      <c r="P18" s="42">
        <v>11.594585562093762</v>
      </c>
      <c r="Q18" s="42">
        <v>-11.848516603592163</v>
      </c>
    </row>
    <row r="19" spans="1:17" s="38" customFormat="1" ht="15">
      <c r="A19" s="44">
        <v>3</v>
      </c>
      <c r="B19" s="43" t="s">
        <v>148</v>
      </c>
      <c r="C19" s="42"/>
      <c r="D19" s="42"/>
      <c r="E19" s="42"/>
      <c r="F19" s="42"/>
      <c r="G19" s="42"/>
      <c r="H19" s="42"/>
      <c r="I19" s="42"/>
      <c r="J19" s="42"/>
      <c r="K19" s="42"/>
      <c r="L19" s="49"/>
      <c r="M19" s="49"/>
      <c r="N19" s="39"/>
      <c r="O19" s="39"/>
      <c r="P19" s="39"/>
      <c r="Q19" s="39"/>
    </row>
    <row r="20" spans="1:17" s="38" customFormat="1" ht="15">
      <c r="A20" s="44"/>
      <c r="B20" s="51" t="s">
        <v>147</v>
      </c>
      <c r="C20" s="42"/>
      <c r="D20" s="42"/>
      <c r="E20" s="42"/>
      <c r="F20" s="42"/>
      <c r="G20" s="42"/>
      <c r="H20" s="42"/>
      <c r="I20" s="42"/>
      <c r="J20" s="42"/>
      <c r="K20" s="42"/>
      <c r="L20" s="49"/>
      <c r="M20" s="49"/>
      <c r="N20" s="39"/>
      <c r="O20" s="39"/>
      <c r="P20" s="39"/>
      <c r="Q20" s="39"/>
    </row>
    <row r="21" spans="1:17" s="38" customFormat="1" ht="30">
      <c r="A21" s="45"/>
      <c r="B21" s="50" t="s">
        <v>146</v>
      </c>
      <c r="C21" s="42"/>
      <c r="D21" s="42"/>
      <c r="E21" s="42"/>
      <c r="F21" s="42"/>
      <c r="G21" s="42"/>
      <c r="H21" s="42"/>
      <c r="I21" s="42"/>
      <c r="J21" s="42"/>
      <c r="K21" s="42"/>
      <c r="L21" s="49"/>
      <c r="M21" s="49"/>
      <c r="N21" s="39"/>
      <c r="O21" s="39"/>
      <c r="P21" s="39"/>
      <c r="Q21" s="39"/>
    </row>
    <row r="22" spans="1:17" s="38" customFormat="1" ht="15">
      <c r="A22" s="44">
        <v>4</v>
      </c>
      <c r="B22" s="40" t="s">
        <v>145</v>
      </c>
      <c r="C22" s="42">
        <v>334.2462</v>
      </c>
      <c r="D22" s="42">
        <v>115.3457</v>
      </c>
      <c r="E22" s="42">
        <v>-123.4985</v>
      </c>
      <c r="F22" s="42">
        <v>50.5999</v>
      </c>
      <c r="G22" s="42">
        <v>-142.0225</v>
      </c>
      <c r="H22" s="42">
        <v>98.0405</v>
      </c>
      <c r="I22" s="42">
        <v>-726.0192999999999</v>
      </c>
      <c r="J22" s="42">
        <v>13.1</v>
      </c>
      <c r="K22" s="42">
        <v>40.8</v>
      </c>
      <c r="L22" s="42">
        <v>46.919999999999995</v>
      </c>
      <c r="M22" s="42">
        <v>53.95799999999999</v>
      </c>
      <c r="N22" s="42">
        <v>62.05169999999998</v>
      </c>
      <c r="O22" s="42">
        <v>71.35945499999997</v>
      </c>
      <c r="P22" s="42">
        <v>82.06337324999996</v>
      </c>
      <c r="Q22" s="42">
        <v>94.37287923749994</v>
      </c>
    </row>
    <row r="23" spans="1:17" s="38" customFormat="1" ht="15">
      <c r="A23" s="45" t="s">
        <v>140</v>
      </c>
      <c r="B23" s="43" t="s">
        <v>144</v>
      </c>
      <c r="C23" s="42"/>
      <c r="D23" s="42"/>
      <c r="E23" s="42"/>
      <c r="F23" s="42"/>
      <c r="G23" s="42"/>
      <c r="H23" s="42"/>
      <c r="I23" s="42"/>
      <c r="J23" s="42"/>
      <c r="K23" s="42"/>
      <c r="L23" s="49"/>
      <c r="M23" s="49"/>
      <c r="N23" s="39"/>
      <c r="O23" s="39"/>
      <c r="P23" s="39"/>
      <c r="Q23" s="39"/>
    </row>
    <row r="24" spans="1:17" s="38" customFormat="1" ht="30">
      <c r="A24" s="45" t="s">
        <v>138</v>
      </c>
      <c r="B24" s="43" t="s">
        <v>143</v>
      </c>
      <c r="C24" s="42">
        <v>-0.1</v>
      </c>
      <c r="D24" s="42">
        <v>0.1</v>
      </c>
      <c r="E24" s="42">
        <v>0</v>
      </c>
      <c r="F24" s="42">
        <v>-1</v>
      </c>
      <c r="G24" s="42">
        <v>1</v>
      </c>
      <c r="H24" s="42">
        <v>0</v>
      </c>
      <c r="I24" s="42">
        <v>-0.31</v>
      </c>
      <c r="J24" s="42">
        <v>0</v>
      </c>
      <c r="K24" s="42">
        <v>0</v>
      </c>
      <c r="L24" s="49"/>
      <c r="M24" s="49"/>
      <c r="N24" s="39"/>
      <c r="O24" s="39"/>
      <c r="P24" s="39"/>
      <c r="Q24" s="39"/>
    </row>
    <row r="25" spans="1:17" s="38" customFormat="1" ht="15">
      <c r="A25" s="45" t="s">
        <v>136</v>
      </c>
      <c r="B25" s="43" t="s">
        <v>142</v>
      </c>
      <c r="C25" s="42">
        <v>334.3462</v>
      </c>
      <c r="D25" s="42">
        <v>115.2457</v>
      </c>
      <c r="E25" s="42">
        <v>-123.4985</v>
      </c>
      <c r="F25" s="42">
        <v>51.5999</v>
      </c>
      <c r="G25" s="42">
        <v>-143.0225</v>
      </c>
      <c r="H25" s="42">
        <v>98.0405</v>
      </c>
      <c r="I25" s="42">
        <v>-725.7093</v>
      </c>
      <c r="J25" s="42">
        <v>13.1</v>
      </c>
      <c r="K25" s="42">
        <v>40.8</v>
      </c>
      <c r="L25" s="46">
        <v>46.919999999999995</v>
      </c>
      <c r="M25" s="46">
        <v>53.95799999999999</v>
      </c>
      <c r="N25" s="46">
        <v>62.05169999999998</v>
      </c>
      <c r="O25" s="46">
        <v>71.35945499999997</v>
      </c>
      <c r="P25" s="46">
        <v>82.06337324999996</v>
      </c>
      <c r="Q25" s="46">
        <v>94.37287923749994</v>
      </c>
    </row>
    <row r="26" spans="1:17" s="38" customFormat="1" ht="30">
      <c r="A26" s="44">
        <v>5</v>
      </c>
      <c r="B26" s="43" t="s">
        <v>141</v>
      </c>
      <c r="C26" s="42"/>
      <c r="D26" s="42"/>
      <c r="E26" s="42"/>
      <c r="F26" s="42"/>
      <c r="G26" s="42"/>
      <c r="H26" s="42"/>
      <c r="I26" s="42"/>
      <c r="J26" s="42"/>
      <c r="K26" s="42"/>
      <c r="L26" s="39"/>
      <c r="M26" s="39"/>
      <c r="N26" s="39"/>
      <c r="O26" s="39"/>
      <c r="P26" s="39"/>
      <c r="Q26" s="39"/>
    </row>
    <row r="27" spans="1:17" s="38" customFormat="1" ht="15">
      <c r="A27" s="45" t="s">
        <v>140</v>
      </c>
      <c r="B27" s="43" t="s">
        <v>139</v>
      </c>
      <c r="C27" s="42">
        <v>0.7889</v>
      </c>
      <c r="D27" s="42">
        <v>0.0281</v>
      </c>
      <c r="E27" s="42">
        <v>0.8859</v>
      </c>
      <c r="F27" s="42">
        <v>0.9186</v>
      </c>
      <c r="G27" s="42">
        <v>0.8826999999999999</v>
      </c>
      <c r="H27" s="42">
        <v>1.3769</v>
      </c>
      <c r="I27" s="42">
        <v>1.3707</v>
      </c>
      <c r="J27" s="42">
        <v>0.8273</v>
      </c>
      <c r="K27" s="42">
        <v>0.8273</v>
      </c>
      <c r="L27" s="46">
        <v>0.951395</v>
      </c>
      <c r="M27" s="46">
        <v>1.09410425</v>
      </c>
      <c r="N27" s="46">
        <v>1.2582198875</v>
      </c>
      <c r="O27" s="46">
        <v>1.4469528706249999</v>
      </c>
      <c r="P27" s="46">
        <v>1.6639958012187497</v>
      </c>
      <c r="Q27" s="46">
        <v>1.913595171401562</v>
      </c>
    </row>
    <row r="28" spans="1:17" s="38" customFormat="1" ht="15">
      <c r="A28" s="45" t="s">
        <v>138</v>
      </c>
      <c r="B28" s="48" t="s">
        <v>137</v>
      </c>
      <c r="C28" s="42">
        <v>5.75</v>
      </c>
      <c r="D28" s="42">
        <v>49.173500000000004</v>
      </c>
      <c r="E28" s="42">
        <v>5.111000000000001</v>
      </c>
      <c r="F28" s="42">
        <v>10.4</v>
      </c>
      <c r="G28" s="42">
        <v>26.574</v>
      </c>
      <c r="H28" s="42">
        <v>17.074</v>
      </c>
      <c r="I28" s="42">
        <v>17</v>
      </c>
      <c r="J28" s="42">
        <v>17.05</v>
      </c>
      <c r="K28" s="42">
        <v>15.55</v>
      </c>
      <c r="L28" s="47">
        <v>77.74</v>
      </c>
      <c r="M28" s="47">
        <v>118.75</v>
      </c>
      <c r="N28" s="47">
        <v>114.19</v>
      </c>
      <c r="O28" s="47">
        <v>109.62</v>
      </c>
      <c r="P28" s="47">
        <v>105.07</v>
      </c>
      <c r="Q28" s="47">
        <v>100.51</v>
      </c>
    </row>
    <row r="29" spans="1:17" s="38" customFormat="1" ht="15">
      <c r="A29" s="45" t="s">
        <v>136</v>
      </c>
      <c r="B29" s="43" t="s">
        <v>135</v>
      </c>
      <c r="C29" s="42">
        <v>-4.9611</v>
      </c>
      <c r="D29" s="42">
        <v>-49.1454</v>
      </c>
      <c r="E29" s="42">
        <v>-4.2251</v>
      </c>
      <c r="F29" s="42">
        <v>-9.4814</v>
      </c>
      <c r="G29" s="42">
        <v>-25.691300000000002</v>
      </c>
      <c r="H29" s="42">
        <v>-15.697100000000002</v>
      </c>
      <c r="I29" s="42">
        <v>-15.6293</v>
      </c>
      <c r="J29" s="42">
        <v>-16.2227</v>
      </c>
      <c r="K29" s="42">
        <v>-14.722700000000001</v>
      </c>
      <c r="L29" s="42">
        <v>-76.78860499999999</v>
      </c>
      <c r="M29" s="42">
        <v>-117.65589575</v>
      </c>
      <c r="N29" s="42">
        <v>-112.9317801125</v>
      </c>
      <c r="O29" s="42">
        <v>-108.173047129375</v>
      </c>
      <c r="P29" s="42">
        <v>-103.40600419878125</v>
      </c>
      <c r="Q29" s="42">
        <v>-98.59640482859844</v>
      </c>
    </row>
    <row r="30" spans="1:17" s="38" customFormat="1" ht="15">
      <c r="A30" s="44">
        <v>6</v>
      </c>
      <c r="B30" s="43" t="s">
        <v>134</v>
      </c>
      <c r="C30" s="42">
        <v>394.4013</v>
      </c>
      <c r="D30" s="42">
        <v>590.4711</v>
      </c>
      <c r="E30" s="42">
        <v>759.0393</v>
      </c>
      <c r="F30" s="42">
        <v>742.4227000000001</v>
      </c>
      <c r="G30" s="42">
        <v>871.1904000000001</v>
      </c>
      <c r="H30" s="42">
        <v>570.0133000000001</v>
      </c>
      <c r="I30" s="42">
        <v>649.1030999999999</v>
      </c>
      <c r="J30" s="42">
        <v>1758.4496000000001</v>
      </c>
      <c r="K30" s="42">
        <v>1677.3381</v>
      </c>
      <c r="L30" s="46">
        <v>1962.485577</v>
      </c>
      <c r="M30" s="46">
        <v>2296.1081250899997</v>
      </c>
      <c r="N30" s="46">
        <v>2686.4465063552993</v>
      </c>
      <c r="O30" s="46">
        <v>3143.1424124357</v>
      </c>
      <c r="P30" s="46">
        <v>3677.4766225497688</v>
      </c>
      <c r="Q30" s="46">
        <v>4302.647648383229</v>
      </c>
    </row>
    <row r="31" spans="1:17" s="38" customFormat="1" ht="15">
      <c r="A31" s="44">
        <v>7</v>
      </c>
      <c r="B31" s="40" t="s">
        <v>133</v>
      </c>
      <c r="C31" s="42">
        <v>400.1513</v>
      </c>
      <c r="D31" s="42">
        <v>639.6446</v>
      </c>
      <c r="E31" s="42">
        <v>764.1503</v>
      </c>
      <c r="F31" s="42">
        <v>752.8227</v>
      </c>
      <c r="G31" s="42">
        <v>897.7644</v>
      </c>
      <c r="H31" s="42">
        <v>587.0873</v>
      </c>
      <c r="I31" s="42">
        <v>666.1030999999999</v>
      </c>
      <c r="J31" s="42">
        <v>1775.4996</v>
      </c>
      <c r="K31" s="42">
        <v>1692.8881</v>
      </c>
      <c r="L31" s="42">
        <v>2040.225577</v>
      </c>
      <c r="M31" s="42">
        <v>2414.8581250899997</v>
      </c>
      <c r="N31" s="42">
        <v>2800.6365063552994</v>
      </c>
      <c r="O31" s="42">
        <v>3252.7624124357</v>
      </c>
      <c r="P31" s="42">
        <v>3782.546622549769</v>
      </c>
      <c r="Q31" s="42">
        <v>4403.15764838323</v>
      </c>
    </row>
    <row r="32" spans="1:17" s="38" customFormat="1" ht="15">
      <c r="A32" s="44">
        <v>8</v>
      </c>
      <c r="B32" s="40" t="s">
        <v>132</v>
      </c>
      <c r="C32" s="42"/>
      <c r="D32" s="42"/>
      <c r="E32" s="42"/>
      <c r="F32" s="42"/>
      <c r="G32" s="42"/>
      <c r="H32" s="42"/>
      <c r="I32" s="42"/>
      <c r="J32" s="42"/>
      <c r="K32" s="42"/>
      <c r="L32" s="39"/>
      <c r="M32" s="39"/>
      <c r="N32" s="39"/>
      <c r="O32" s="39"/>
      <c r="P32" s="39"/>
      <c r="Q32" s="39"/>
    </row>
    <row r="33" spans="1:17" s="38" customFormat="1" ht="15">
      <c r="A33" s="45"/>
      <c r="B33" s="40" t="s">
        <v>131</v>
      </c>
      <c r="C33" s="42">
        <v>0.7889</v>
      </c>
      <c r="D33" s="42">
        <v>0.0281</v>
      </c>
      <c r="E33" s="42">
        <v>0.8859</v>
      </c>
      <c r="F33" s="42">
        <v>0.9186</v>
      </c>
      <c r="G33" s="42">
        <v>0.8826999999999999</v>
      </c>
      <c r="H33" s="42">
        <v>1.3769</v>
      </c>
      <c r="I33" s="42">
        <v>1.3707</v>
      </c>
      <c r="J33" s="42">
        <v>0.8273</v>
      </c>
      <c r="K33" s="42">
        <v>0.8273</v>
      </c>
      <c r="L33" s="42">
        <v>0.951395</v>
      </c>
      <c r="M33" s="42">
        <v>1.09410425</v>
      </c>
      <c r="N33" s="42">
        <v>1.2582198875</v>
      </c>
      <c r="O33" s="42">
        <v>1.4469528706249999</v>
      </c>
      <c r="P33" s="42">
        <v>1.6639958012187497</v>
      </c>
      <c r="Q33" s="42">
        <v>1.913595171401562</v>
      </c>
    </row>
    <row r="34" spans="1:17" s="38" customFormat="1" ht="30">
      <c r="A34" s="44">
        <v>9</v>
      </c>
      <c r="B34" s="43" t="s">
        <v>130</v>
      </c>
      <c r="C34" s="42">
        <v>430.0686</v>
      </c>
      <c r="D34" s="42">
        <v>202.81419999999997</v>
      </c>
      <c r="E34" s="42">
        <v>74.20110000000001</v>
      </c>
      <c r="F34" s="42">
        <v>347.8418</v>
      </c>
      <c r="G34" s="42">
        <v>270.6521</v>
      </c>
      <c r="H34" s="42">
        <v>754.294</v>
      </c>
      <c r="I34" s="42">
        <v>58.6914000000001</v>
      </c>
      <c r="J34" s="42">
        <v>1059.0013</v>
      </c>
      <c r="K34" s="42">
        <v>1070.1443</v>
      </c>
      <c r="L34" s="42">
        <v>1230.665945</v>
      </c>
      <c r="M34" s="42">
        <v>1415.26583675</v>
      </c>
      <c r="N34" s="42">
        <v>1627.5557122624996</v>
      </c>
      <c r="O34" s="42">
        <v>1871.6890691018743</v>
      </c>
      <c r="P34" s="42">
        <v>2152.4424294671558</v>
      </c>
      <c r="Q34" s="42">
        <v>2475.3087938872286</v>
      </c>
    </row>
    <row r="35" spans="1:17" s="38" customFormat="1" ht="30">
      <c r="A35" s="44">
        <v>10</v>
      </c>
      <c r="B35" s="43" t="s">
        <v>129</v>
      </c>
      <c r="C35" s="42">
        <v>473.3849</v>
      </c>
      <c r="D35" s="42">
        <v>688.3007</v>
      </c>
      <c r="E35" s="42">
        <v>835.2678000000001</v>
      </c>
      <c r="F35" s="42">
        <v>841.5608000000001</v>
      </c>
      <c r="G35" s="42">
        <v>984.7964</v>
      </c>
      <c r="H35" s="42">
        <v>783.2109</v>
      </c>
      <c r="I35" s="42">
        <v>912.3641999999999</v>
      </c>
      <c r="J35" s="42">
        <v>2118.1272</v>
      </c>
      <c r="K35" s="42">
        <v>2068.207</v>
      </c>
      <c r="L35" s="42">
        <v>2471.842312</v>
      </c>
      <c r="M35" s="42">
        <v>2911.21737034</v>
      </c>
      <c r="N35" s="42">
        <v>3371.4496383927994</v>
      </c>
      <c r="O35" s="42">
        <v>3909.197514278825</v>
      </c>
      <c r="P35" s="42">
        <v>4537.446989669363</v>
      </c>
      <c r="Q35" s="42">
        <v>5271.293070570762</v>
      </c>
    </row>
  </sheetData>
  <sheetProtection/>
  <mergeCells count="2">
    <mergeCell ref="C1:I1"/>
    <mergeCell ref="M1:Q1"/>
  </mergeCells>
  <printOptions gridLines="1" horizontalCentered="1"/>
  <pageMargins left="0.28" right="0.37" top="1" bottom="0.75" header="0.25" footer="0.5"/>
  <pageSetup firstPageNumber="3" useFirstPageNumber="1" horizontalDpi="600" verticalDpi="600" orientation="landscape" pageOrder="overThenDown" paperSize="9" scale="75" r:id="rId1"/>
  <headerFooter alignWithMargins="0">
    <oddHeader>&amp;L&amp;"Arial,Bold"&amp;12Name of State: Sikkim&amp;C&amp;"Arial,Bold"&amp;12Summary of Capital Account&amp;R&amp;"Arial,Bold"&amp;12Statement - 1(a)   Rs. in Crore</oddHeader>
    <oddFooter>&amp;C&amp;P</oddFooter>
  </headerFooter>
</worksheet>
</file>

<file path=xl/worksheets/sheet30.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752</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151</v>
      </c>
      <c r="D10" s="297">
        <v>0.0415</v>
      </c>
      <c r="E10" s="297">
        <v>0.0435</v>
      </c>
      <c r="F10" s="297">
        <f>SUM(D10:E10)</f>
        <v>0.08499999999999999</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7" useFirstPageNumber="1" horizontalDpi="600" verticalDpi="600" orientation="landscape" r:id="rId1"/>
  <headerFooter>
    <oddFooter>&amp;C&amp;P</oddFooter>
  </headerFooter>
</worksheet>
</file>

<file path=xl/worksheets/sheet31.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753</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152</v>
      </c>
      <c r="D10" s="297">
        <v>0.0415</v>
      </c>
      <c r="E10" s="297">
        <v>0.0435</v>
      </c>
      <c r="F10" s="297">
        <f>SUM(D10:E10)</f>
        <v>0.08499999999999999</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8" useFirstPageNumber="1" horizontalDpi="600" verticalDpi="600" orientation="landscape" r:id="rId1"/>
  <headerFooter>
    <oddFooter>&amp;C&amp;P</oddFooter>
  </headerFooter>
</worksheet>
</file>

<file path=xl/worksheets/sheet32.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754</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153</v>
      </c>
      <c r="D10" s="297">
        <v>0</v>
      </c>
      <c r="E10" s="297">
        <v>0</v>
      </c>
      <c r="F10" s="297">
        <v>0</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39" useFirstPageNumber="1" horizontalDpi="600" verticalDpi="600" orientation="landscape" r:id="rId1"/>
  <headerFooter>
    <oddFooter>&amp;C&amp;P</oddFooter>
  </headerFooter>
</worksheet>
</file>

<file path=xl/worksheets/sheet33.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755</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238</v>
      </c>
      <c r="D10" s="297">
        <v>0</v>
      </c>
      <c r="E10" s="297">
        <v>0</v>
      </c>
      <c r="F10" s="297">
        <v>0</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40" useFirstPageNumber="1" horizontalDpi="600" verticalDpi="600" orientation="landscape" r:id="rId1"/>
  <headerFooter>
    <oddFooter>&amp;C&amp;P</oddFooter>
  </headerFooter>
</worksheet>
</file>

<file path=xl/worksheets/sheet34.xml><?xml version="1.0" encoding="utf-8"?>
<worksheet xmlns="http://schemas.openxmlformats.org/spreadsheetml/2006/main" xmlns:r="http://schemas.openxmlformats.org/officeDocument/2006/relationships">
  <dimension ref="A1:F23"/>
  <sheetViews>
    <sheetView zoomScalePageLayoutView="0" workbookViewId="0" topLeftCell="A1">
      <selection activeCell="F1" sqref="F1:F2"/>
    </sheetView>
  </sheetViews>
  <sheetFormatPr defaultColWidth="8.8515625" defaultRowHeight="15"/>
  <cols>
    <col min="1" max="1" width="8.8515625" style="294" customWidth="1"/>
    <col min="2" max="2" width="26.7109375" style="294" customWidth="1"/>
    <col min="3" max="6" width="17.28125" style="294" customWidth="1"/>
    <col min="7" max="16384" width="8.8515625" style="294" customWidth="1"/>
  </cols>
  <sheetData>
    <row r="1" ht="15">
      <c r="F1" s="669" t="s">
        <v>749</v>
      </c>
    </row>
    <row r="2" spans="1:6" ht="15.75">
      <c r="A2" s="601" t="s">
        <v>748</v>
      </c>
      <c r="B2" s="601"/>
      <c r="F2" s="669" t="s">
        <v>170</v>
      </c>
    </row>
    <row r="3" spans="1:6" ht="23.25" customHeight="1">
      <c r="A3" s="602" t="s">
        <v>747</v>
      </c>
      <c r="B3" s="602"/>
      <c r="C3" s="602"/>
      <c r="D3" s="602"/>
      <c r="E3" s="602"/>
      <c r="F3" s="602"/>
    </row>
    <row r="4" spans="1:6" ht="15.75">
      <c r="A4" s="603" t="s">
        <v>756</v>
      </c>
      <c r="B4" s="603"/>
      <c r="C4" s="603"/>
      <c r="D4" s="603"/>
      <c r="E4" s="603"/>
      <c r="F4" s="603"/>
    </row>
    <row r="6" spans="1:6" ht="15" customHeight="1">
      <c r="A6" s="604"/>
      <c r="B6" s="604"/>
      <c r="C6" s="605" t="s">
        <v>745</v>
      </c>
      <c r="D6" s="606" t="s">
        <v>744</v>
      </c>
      <c r="E6" s="606"/>
      <c r="F6" s="606"/>
    </row>
    <row r="7" spans="1:6" ht="45">
      <c r="A7" s="604"/>
      <c r="B7" s="604"/>
      <c r="C7" s="605"/>
      <c r="D7" s="299" t="s">
        <v>743</v>
      </c>
      <c r="E7" s="298" t="s">
        <v>742</v>
      </c>
      <c r="F7" s="295" t="s">
        <v>409</v>
      </c>
    </row>
    <row r="8" spans="1:6" s="297" customFormat="1" ht="15">
      <c r="A8" s="295">
        <v>1</v>
      </c>
      <c r="B8" s="297">
        <v>2</v>
      </c>
      <c r="C8" s="297">
        <v>3</v>
      </c>
      <c r="D8" s="297">
        <v>4</v>
      </c>
      <c r="E8" s="297">
        <v>5</v>
      </c>
      <c r="F8" s="297">
        <v>6</v>
      </c>
    </row>
    <row r="9" spans="1:2" ht="15">
      <c r="A9" s="295"/>
      <c r="B9" s="296" t="s">
        <v>741</v>
      </c>
    </row>
    <row r="10" spans="1:6" ht="15">
      <c r="A10" s="295" t="s">
        <v>735</v>
      </c>
      <c r="B10" s="294" t="s">
        <v>740</v>
      </c>
      <c r="C10" s="297">
        <v>242</v>
      </c>
      <c r="D10" s="297">
        <v>0</v>
      </c>
      <c r="E10" s="297">
        <v>0</v>
      </c>
      <c r="F10" s="297">
        <v>0</v>
      </c>
    </row>
    <row r="11" spans="1:2" ht="15">
      <c r="A11" s="295" t="s">
        <v>734</v>
      </c>
      <c r="B11" s="294" t="s">
        <v>739</v>
      </c>
    </row>
    <row r="12" spans="1:2" ht="15">
      <c r="A12" s="295" t="s">
        <v>733</v>
      </c>
      <c r="B12" s="294" t="s">
        <v>738</v>
      </c>
    </row>
    <row r="13" spans="1:2" ht="15">
      <c r="A13" s="295" t="s">
        <v>732</v>
      </c>
      <c r="B13" s="294" t="s">
        <v>737</v>
      </c>
    </row>
    <row r="14" ht="15">
      <c r="A14" s="295" t="s">
        <v>731</v>
      </c>
    </row>
    <row r="15" ht="15">
      <c r="A15" s="295" t="s">
        <v>730</v>
      </c>
    </row>
    <row r="16" spans="1:2" ht="15">
      <c r="A16" s="295"/>
      <c r="B16" s="296" t="s">
        <v>736</v>
      </c>
    </row>
    <row r="17" ht="15">
      <c r="A17" s="295" t="s">
        <v>735</v>
      </c>
    </row>
    <row r="18" ht="15">
      <c r="A18" s="295" t="s">
        <v>734</v>
      </c>
    </row>
    <row r="19" ht="15">
      <c r="A19" s="295" t="s">
        <v>733</v>
      </c>
    </row>
    <row r="20" ht="15">
      <c r="A20" s="295" t="s">
        <v>732</v>
      </c>
    </row>
    <row r="21" ht="15">
      <c r="A21" s="295" t="s">
        <v>731</v>
      </c>
    </row>
    <row r="22" ht="15">
      <c r="A22" s="295" t="s">
        <v>730</v>
      </c>
    </row>
    <row r="23" spans="1:3" ht="15">
      <c r="A23" s="600"/>
      <c r="B23" s="600"/>
      <c r="C23" s="600"/>
    </row>
  </sheetData>
  <sheetProtection/>
  <mergeCells count="8">
    <mergeCell ref="A23:C23"/>
    <mergeCell ref="A2:B2"/>
    <mergeCell ref="A3:F3"/>
    <mergeCell ref="A4:F4"/>
    <mergeCell ref="A6:A7"/>
    <mergeCell ref="B6:B7"/>
    <mergeCell ref="C6:C7"/>
    <mergeCell ref="D6:F6"/>
  </mergeCells>
  <printOptions/>
  <pageMargins left="1.45669291338583" right="0.708661417322835" top="0.748031496062992" bottom="0.748031496062992" header="0.31496062992126" footer="0.31496062992126"/>
  <pageSetup firstPageNumber="141" useFirstPageNumber="1" horizontalDpi="600" verticalDpi="600" orientation="landscape" r:id="rId1"/>
  <headerFooter>
    <oddFooter>&amp;C&amp;P</oddFooter>
  </headerFooter>
</worksheet>
</file>

<file path=xl/worksheets/sheet35.xml><?xml version="1.0" encoding="utf-8"?>
<worksheet xmlns="http://schemas.openxmlformats.org/spreadsheetml/2006/main" xmlns:r="http://schemas.openxmlformats.org/officeDocument/2006/relationships">
  <dimension ref="A1:M17"/>
  <sheetViews>
    <sheetView zoomScalePageLayoutView="0" workbookViewId="0" topLeftCell="A1">
      <selection activeCell="K14" sqref="K14"/>
    </sheetView>
  </sheetViews>
  <sheetFormatPr defaultColWidth="10.28125" defaultRowHeight="15"/>
  <cols>
    <col min="1" max="1" width="15.00390625" style="300" customWidth="1"/>
    <col min="2" max="16384" width="10.28125" style="300" customWidth="1"/>
  </cols>
  <sheetData>
    <row r="1" spans="1:13" ht="12.75">
      <c r="A1" s="607" t="s">
        <v>765</v>
      </c>
      <c r="B1" s="607" t="s">
        <v>764</v>
      </c>
      <c r="C1" s="607"/>
      <c r="D1" s="607"/>
      <c r="E1" s="607" t="s">
        <v>763</v>
      </c>
      <c r="F1" s="607"/>
      <c r="G1" s="607"/>
      <c r="H1" s="607"/>
      <c r="I1" s="607"/>
      <c r="J1" s="607"/>
      <c r="K1" s="607"/>
      <c r="L1" s="607"/>
      <c r="M1" s="607"/>
    </row>
    <row r="2" spans="1:12" ht="32.25" customHeight="1">
      <c r="A2" s="607"/>
      <c r="B2" s="607"/>
      <c r="C2" s="607"/>
      <c r="D2" s="607"/>
      <c r="E2" s="607" t="s">
        <v>762</v>
      </c>
      <c r="F2" s="607"/>
      <c r="G2" s="608" t="s">
        <v>761</v>
      </c>
      <c r="H2" s="608"/>
      <c r="I2" s="607" t="s">
        <v>760</v>
      </c>
      <c r="J2" s="607"/>
      <c r="K2" s="607" t="s">
        <v>759</v>
      </c>
      <c r="L2" s="607"/>
    </row>
    <row r="3" spans="1:12" ht="12.75">
      <c r="A3" s="300" t="s">
        <v>122</v>
      </c>
      <c r="B3" s="607">
        <v>6388</v>
      </c>
      <c r="C3" s="607"/>
      <c r="D3" s="607"/>
      <c r="E3" s="607">
        <v>49.68</v>
      </c>
      <c r="F3" s="607"/>
      <c r="G3" s="607">
        <v>46.82</v>
      </c>
      <c r="H3" s="607"/>
      <c r="I3" s="607">
        <v>27.48</v>
      </c>
      <c r="J3" s="607"/>
      <c r="K3" s="607">
        <v>153.98</v>
      </c>
      <c r="L3" s="607"/>
    </row>
    <row r="4" spans="1:12" ht="12.75">
      <c r="A4" s="300" t="s">
        <v>121</v>
      </c>
      <c r="B4" s="607">
        <v>7026</v>
      </c>
      <c r="C4" s="607"/>
      <c r="D4" s="607"/>
      <c r="E4" s="607">
        <v>56.05</v>
      </c>
      <c r="F4" s="607"/>
      <c r="G4" s="607">
        <v>75.23</v>
      </c>
      <c r="H4" s="607"/>
      <c r="I4" s="607">
        <v>33.23</v>
      </c>
      <c r="J4" s="607"/>
      <c r="K4" s="607">
        <v>164.51</v>
      </c>
      <c r="L4" s="607"/>
    </row>
    <row r="5" spans="1:12" ht="12.75">
      <c r="A5" s="300" t="s">
        <v>120</v>
      </c>
      <c r="B5" s="607">
        <v>7621</v>
      </c>
      <c r="C5" s="607"/>
      <c r="D5" s="607"/>
      <c r="E5" s="607">
        <v>73.22</v>
      </c>
      <c r="F5" s="607"/>
      <c r="G5" s="607">
        <v>89.32</v>
      </c>
      <c r="H5" s="607"/>
      <c r="I5" s="607">
        <v>33.36</v>
      </c>
      <c r="J5" s="607"/>
      <c r="K5" s="607">
        <v>195.8</v>
      </c>
      <c r="L5" s="607"/>
    </row>
    <row r="6" spans="1:12" ht="12.75">
      <c r="A6" s="300" t="s">
        <v>119</v>
      </c>
      <c r="B6" s="607">
        <v>8468</v>
      </c>
      <c r="C6" s="607"/>
      <c r="D6" s="607"/>
      <c r="E6" s="607">
        <v>96.64</v>
      </c>
      <c r="F6" s="607"/>
      <c r="G6" s="607">
        <v>129.78</v>
      </c>
      <c r="H6" s="607"/>
      <c r="I6" s="607">
        <v>57.33</v>
      </c>
      <c r="J6" s="607"/>
      <c r="K6" s="607">
        <v>283.8</v>
      </c>
      <c r="L6" s="607"/>
    </row>
    <row r="7" spans="1:12" ht="12.75">
      <c r="A7" s="300" t="s">
        <v>118</v>
      </c>
      <c r="B7" s="607">
        <v>8983</v>
      </c>
      <c r="C7" s="607"/>
      <c r="D7" s="607"/>
      <c r="E7" s="607">
        <v>116.72</v>
      </c>
      <c r="F7" s="607"/>
      <c r="G7" s="607">
        <v>169.19</v>
      </c>
      <c r="H7" s="607"/>
      <c r="I7" s="607">
        <v>45.06</v>
      </c>
      <c r="J7" s="607"/>
      <c r="K7" s="607">
        <v>330.97</v>
      </c>
      <c r="L7" s="607"/>
    </row>
    <row r="8" spans="1:12" ht="12.75">
      <c r="A8" s="300" t="s">
        <v>117</v>
      </c>
      <c r="B8" s="607">
        <v>9776</v>
      </c>
      <c r="C8" s="607"/>
      <c r="D8" s="607"/>
      <c r="E8" s="607">
        <v>149.45</v>
      </c>
      <c r="F8" s="607"/>
      <c r="G8" s="607">
        <v>199.36</v>
      </c>
      <c r="H8" s="607"/>
      <c r="I8" s="607">
        <v>50.81</v>
      </c>
      <c r="J8" s="607"/>
      <c r="K8" s="607">
        <v>399.62</v>
      </c>
      <c r="L8" s="607"/>
    </row>
    <row r="9" spans="1:12" ht="12.75">
      <c r="A9" s="300" t="s">
        <v>116</v>
      </c>
      <c r="B9" s="607">
        <v>10787</v>
      </c>
      <c r="C9" s="607"/>
      <c r="D9" s="607"/>
      <c r="E9" s="607">
        <v>175.2</v>
      </c>
      <c r="F9" s="607"/>
      <c r="G9" s="607">
        <v>176.11</v>
      </c>
      <c r="H9" s="607"/>
      <c r="I9" s="607">
        <v>56.81</v>
      </c>
      <c r="J9" s="607"/>
      <c r="K9" s="607">
        <v>408.12</v>
      </c>
      <c r="L9" s="607"/>
    </row>
    <row r="10" spans="1:12" ht="12.75">
      <c r="A10" s="300" t="s">
        <v>115</v>
      </c>
      <c r="B10" s="607">
        <v>11610</v>
      </c>
      <c r="C10" s="607"/>
      <c r="D10" s="607"/>
      <c r="E10" s="607">
        <v>212.52</v>
      </c>
      <c r="F10" s="607"/>
      <c r="G10" s="607">
        <v>166.87</v>
      </c>
      <c r="H10" s="607"/>
      <c r="I10" s="607">
        <v>63.49</v>
      </c>
      <c r="J10" s="607"/>
      <c r="K10" s="607">
        <v>442.88</v>
      </c>
      <c r="L10" s="607"/>
    </row>
    <row r="11" spans="1:12" ht="12.75">
      <c r="A11" s="300" t="s">
        <v>114</v>
      </c>
      <c r="B11" s="607">
        <v>12418</v>
      </c>
      <c r="C11" s="607"/>
      <c r="D11" s="607"/>
      <c r="E11" s="607">
        <v>244.45</v>
      </c>
      <c r="F11" s="607"/>
      <c r="G11" s="607">
        <v>187.76</v>
      </c>
      <c r="H11" s="607"/>
      <c r="I11" s="607">
        <v>69.63</v>
      </c>
      <c r="J11" s="607"/>
      <c r="K11" s="607">
        <v>501.84</v>
      </c>
      <c r="L11" s="607"/>
    </row>
    <row r="12" spans="1:13" ht="31.5" customHeight="1">
      <c r="A12" s="609" t="s">
        <v>758</v>
      </c>
      <c r="B12" s="609"/>
      <c r="C12" s="609"/>
      <c r="D12" s="609"/>
      <c r="E12" s="609"/>
      <c r="F12" s="609"/>
      <c r="G12" s="609"/>
      <c r="H12" s="609"/>
      <c r="I12" s="609"/>
      <c r="J12" s="609"/>
      <c r="K12" s="609"/>
      <c r="L12" s="609"/>
      <c r="M12" s="609"/>
    </row>
    <row r="17" ht="12.75">
      <c r="H17" s="300" t="s">
        <v>757</v>
      </c>
    </row>
  </sheetData>
  <sheetProtection/>
  <mergeCells count="53">
    <mergeCell ref="A12:M12"/>
    <mergeCell ref="B11:D11"/>
    <mergeCell ref="E11:F11"/>
    <mergeCell ref="G11:H11"/>
    <mergeCell ref="I11:J11"/>
    <mergeCell ref="K11:L11"/>
    <mergeCell ref="B10:D10"/>
    <mergeCell ref="E10:F10"/>
    <mergeCell ref="G10:H10"/>
    <mergeCell ref="I10:J10"/>
    <mergeCell ref="K10:L10"/>
    <mergeCell ref="B9:D9"/>
    <mergeCell ref="E9:F9"/>
    <mergeCell ref="G9:H9"/>
    <mergeCell ref="I9:J9"/>
    <mergeCell ref="K9:L9"/>
    <mergeCell ref="E7:F7"/>
    <mergeCell ref="G7:H7"/>
    <mergeCell ref="I7:J7"/>
    <mergeCell ref="K7:L7"/>
    <mergeCell ref="B8:D8"/>
    <mergeCell ref="E8:F8"/>
    <mergeCell ref="G8:H8"/>
    <mergeCell ref="I8:J8"/>
    <mergeCell ref="K8:L8"/>
    <mergeCell ref="B7:D7"/>
    <mergeCell ref="K5:L5"/>
    <mergeCell ref="B6:D6"/>
    <mergeCell ref="E6:F6"/>
    <mergeCell ref="G6:H6"/>
    <mergeCell ref="I6:J6"/>
    <mergeCell ref="K6:L6"/>
    <mergeCell ref="B5:D5"/>
    <mergeCell ref="E5:F5"/>
    <mergeCell ref="G5:H5"/>
    <mergeCell ref="I5:J5"/>
    <mergeCell ref="K3:L3"/>
    <mergeCell ref="B4:D4"/>
    <mergeCell ref="E4:F4"/>
    <mergeCell ref="G4:H4"/>
    <mergeCell ref="I4:J4"/>
    <mergeCell ref="K4:L4"/>
    <mergeCell ref="B3:D3"/>
    <mergeCell ref="E3:F3"/>
    <mergeCell ref="G3:H3"/>
    <mergeCell ref="I3:J3"/>
    <mergeCell ref="A1:A2"/>
    <mergeCell ref="B1:D2"/>
    <mergeCell ref="E1:M1"/>
    <mergeCell ref="E2:F2"/>
    <mergeCell ref="G2:H2"/>
    <mergeCell ref="I2:J2"/>
    <mergeCell ref="K2:L2"/>
  </mergeCells>
  <printOptions horizontalCentered="1"/>
  <pageMargins left="0.36" right="0.31" top="2.00787401574803" bottom="0.511811023622047" header="1.22047244094488" footer="0.511811023622047"/>
  <pageSetup firstPageNumber="142" useFirstPageNumber="1" horizontalDpi="600" verticalDpi="600" orientation="landscape" paperSize="9" r:id="rId1"/>
  <headerFooter alignWithMargins="0">
    <oddHeader>&amp;L&amp;"Arial,Bold"&amp;12Name of State: SIKKIM&amp;C&amp;"Arial,Bold"&amp;12Total Number of Pensioners &amp;&amp; Expenditure on Pension&amp;R&amp;"Arial,Bold"&amp;12Statement No. 7  
Rs. in Crore</oddHeader>
    <oddFooter>&amp;C&amp;P</oddFooter>
  </headerFooter>
</worksheet>
</file>

<file path=xl/worksheets/sheet36.xml><?xml version="1.0" encoding="utf-8"?>
<worksheet xmlns="http://schemas.openxmlformats.org/spreadsheetml/2006/main" xmlns:r="http://schemas.openxmlformats.org/officeDocument/2006/relationships">
  <dimension ref="A1:S24"/>
  <sheetViews>
    <sheetView zoomScaleSheetLayoutView="95" zoomScalePageLayoutView="0" workbookViewId="0" topLeftCell="A1">
      <selection activeCell="P11" sqref="P11:Q11"/>
    </sheetView>
  </sheetViews>
  <sheetFormatPr defaultColWidth="10.28125" defaultRowHeight="15"/>
  <cols>
    <col min="1" max="1" width="22.00390625" style="302" customWidth="1"/>
    <col min="2" max="2" width="8.421875" style="302" bestFit="1" customWidth="1"/>
    <col min="3" max="3" width="7.7109375" style="302" bestFit="1" customWidth="1"/>
    <col min="4" max="4" width="8.421875" style="302" bestFit="1" customWidth="1"/>
    <col min="5" max="5" width="7.7109375" style="302" bestFit="1" customWidth="1"/>
    <col min="6" max="6" width="8.421875" style="302" bestFit="1" customWidth="1"/>
    <col min="7" max="7" width="7.7109375" style="302" bestFit="1" customWidth="1"/>
    <col min="8" max="8" width="8.421875" style="302" bestFit="1" customWidth="1"/>
    <col min="9" max="9" width="7.7109375" style="302" bestFit="1" customWidth="1"/>
    <col min="10" max="10" width="8.421875" style="302" bestFit="1" customWidth="1"/>
    <col min="11" max="11" width="7.7109375" style="302" bestFit="1" customWidth="1"/>
    <col min="12" max="12" width="8.421875" style="302" bestFit="1" customWidth="1"/>
    <col min="13" max="13" width="7.7109375" style="302" bestFit="1" customWidth="1"/>
    <col min="14" max="14" width="8.421875" style="302" bestFit="1" customWidth="1"/>
    <col min="15" max="15" width="7.7109375" style="302" bestFit="1" customWidth="1"/>
    <col min="16" max="16" width="8.421875" style="302" bestFit="1" customWidth="1"/>
    <col min="17" max="17" width="7.7109375" style="302" bestFit="1" customWidth="1"/>
    <col min="18" max="18" width="8.421875" style="302" bestFit="1" customWidth="1"/>
    <col min="19" max="19" width="7.7109375" style="302" bestFit="1" customWidth="1"/>
    <col min="20" max="16384" width="10.28125" style="302" customWidth="1"/>
  </cols>
  <sheetData>
    <row r="1" spans="1:19" ht="18.75" customHeight="1">
      <c r="A1" s="611" t="s">
        <v>782</v>
      </c>
      <c r="B1" s="610" t="s">
        <v>122</v>
      </c>
      <c r="C1" s="610"/>
      <c r="D1" s="610" t="s">
        <v>121</v>
      </c>
      <c r="E1" s="610"/>
      <c r="F1" s="610" t="s">
        <v>120</v>
      </c>
      <c r="G1" s="610"/>
      <c r="H1" s="610" t="s">
        <v>119</v>
      </c>
      <c r="I1" s="610"/>
      <c r="J1" s="610" t="s">
        <v>118</v>
      </c>
      <c r="K1" s="610"/>
      <c r="L1" s="610" t="s">
        <v>117</v>
      </c>
      <c r="M1" s="610"/>
      <c r="N1" s="610" t="s">
        <v>116</v>
      </c>
      <c r="O1" s="610"/>
      <c r="P1" s="610" t="s">
        <v>115</v>
      </c>
      <c r="Q1" s="610"/>
      <c r="R1" s="610" t="s">
        <v>114</v>
      </c>
      <c r="S1" s="610"/>
    </row>
    <row r="2" spans="1:19" ht="25.5">
      <c r="A2" s="611"/>
      <c r="B2" s="309" t="s">
        <v>781</v>
      </c>
      <c r="C2" s="309" t="s">
        <v>780</v>
      </c>
      <c r="D2" s="309" t="s">
        <v>781</v>
      </c>
      <c r="E2" s="309" t="s">
        <v>780</v>
      </c>
      <c r="F2" s="309" t="s">
        <v>781</v>
      </c>
      <c r="G2" s="309" t="s">
        <v>780</v>
      </c>
      <c r="H2" s="309" t="s">
        <v>781</v>
      </c>
      <c r="I2" s="309" t="s">
        <v>780</v>
      </c>
      <c r="J2" s="309" t="s">
        <v>781</v>
      </c>
      <c r="K2" s="309" t="s">
        <v>780</v>
      </c>
      <c r="L2" s="309" t="s">
        <v>781</v>
      </c>
      <c r="M2" s="309" t="s">
        <v>780</v>
      </c>
      <c r="N2" s="309" t="s">
        <v>781</v>
      </c>
      <c r="O2" s="309" t="s">
        <v>780</v>
      </c>
      <c r="P2" s="309" t="s">
        <v>781</v>
      </c>
      <c r="Q2" s="309" t="s">
        <v>780</v>
      </c>
      <c r="R2" s="309" t="s">
        <v>781</v>
      </c>
      <c r="S2" s="309" t="s">
        <v>780</v>
      </c>
    </row>
    <row r="3" spans="1:19" ht="18" customHeight="1">
      <c r="A3" s="308">
        <v>1</v>
      </c>
      <c r="B3" s="308">
        <v>2</v>
      </c>
      <c r="C3" s="308">
        <v>3</v>
      </c>
      <c r="D3" s="308">
        <v>4</v>
      </c>
      <c r="E3" s="308">
        <v>5</v>
      </c>
      <c r="F3" s="308">
        <v>6</v>
      </c>
      <c r="G3" s="308">
        <v>7</v>
      </c>
      <c r="H3" s="308">
        <v>8</v>
      </c>
      <c r="I3" s="308">
        <v>9</v>
      </c>
      <c r="J3" s="308">
        <v>10</v>
      </c>
      <c r="K3" s="308">
        <v>11</v>
      </c>
      <c r="L3" s="308">
        <v>12</v>
      </c>
      <c r="M3" s="308">
        <v>13</v>
      </c>
      <c r="N3" s="308">
        <v>14</v>
      </c>
      <c r="O3" s="308">
        <v>15</v>
      </c>
      <c r="P3" s="308">
        <v>16</v>
      </c>
      <c r="Q3" s="308">
        <v>17</v>
      </c>
      <c r="R3" s="308">
        <v>18</v>
      </c>
      <c r="S3" s="308">
        <v>19</v>
      </c>
    </row>
    <row r="4" spans="1:2" ht="19.5" customHeight="1">
      <c r="A4" s="302" t="s">
        <v>779</v>
      </c>
      <c r="B4" s="307"/>
    </row>
    <row r="5" ht="19.5" customHeight="1">
      <c r="A5" s="302" t="s">
        <v>778</v>
      </c>
    </row>
    <row r="6" spans="1:11" ht="19.5" customHeight="1">
      <c r="A6" s="302" t="s">
        <v>777</v>
      </c>
      <c r="E6" s="306"/>
      <c r="F6" s="306"/>
      <c r="G6" s="306"/>
      <c r="H6" s="306"/>
      <c r="I6" s="306"/>
      <c r="J6" s="306"/>
      <c r="K6" s="306"/>
    </row>
    <row r="7" spans="1:12" ht="19.5" customHeight="1">
      <c r="A7" s="302" t="s">
        <v>776</v>
      </c>
      <c r="E7" s="306"/>
      <c r="F7" s="612" t="s">
        <v>775</v>
      </c>
      <c r="G7" s="612"/>
      <c r="H7" s="612"/>
      <c r="I7" s="612"/>
      <c r="J7" s="612"/>
      <c r="K7" s="612"/>
      <c r="L7" s="612"/>
    </row>
    <row r="8" spans="1:12" ht="19.5" customHeight="1">
      <c r="A8" s="302" t="s">
        <v>774</v>
      </c>
      <c r="E8" s="306"/>
      <c r="F8" s="612"/>
      <c r="G8" s="612"/>
      <c r="H8" s="612"/>
      <c r="I8" s="612"/>
      <c r="J8" s="612"/>
      <c r="K8" s="612"/>
      <c r="L8" s="612"/>
    </row>
    <row r="9" spans="1:12" ht="19.5" customHeight="1">
      <c r="A9" s="302" t="s">
        <v>773</v>
      </c>
      <c r="E9" s="306"/>
      <c r="F9" s="612"/>
      <c r="G9" s="612"/>
      <c r="H9" s="612"/>
      <c r="I9" s="612"/>
      <c r="J9" s="612"/>
      <c r="K9" s="612"/>
      <c r="L9" s="612"/>
    </row>
    <row r="10" spans="1:12" ht="19.5" customHeight="1">
      <c r="A10" s="302" t="s">
        <v>772</v>
      </c>
      <c r="E10" s="306"/>
      <c r="F10" s="612"/>
      <c r="G10" s="612"/>
      <c r="H10" s="612"/>
      <c r="I10" s="612"/>
      <c r="J10" s="612"/>
      <c r="K10" s="612"/>
      <c r="L10" s="612"/>
    </row>
    <row r="11" spans="1:12" ht="19.5" customHeight="1">
      <c r="A11" s="302" t="s">
        <v>771</v>
      </c>
      <c r="E11" s="306"/>
      <c r="F11" s="612"/>
      <c r="G11" s="612"/>
      <c r="H11" s="612"/>
      <c r="I11" s="612"/>
      <c r="J11" s="612"/>
      <c r="K11" s="612"/>
      <c r="L11" s="612"/>
    </row>
    <row r="12" spans="1:12" ht="19.5" customHeight="1">
      <c r="A12" s="302" t="s">
        <v>770</v>
      </c>
      <c r="F12" s="612"/>
      <c r="G12" s="612"/>
      <c r="H12" s="612"/>
      <c r="I12" s="612"/>
      <c r="J12" s="612"/>
      <c r="K12" s="612"/>
      <c r="L12" s="612"/>
    </row>
    <row r="13" spans="1:2" ht="19.5" customHeight="1">
      <c r="A13" s="305" t="s">
        <v>769</v>
      </c>
      <c r="B13" s="305"/>
    </row>
    <row r="14" spans="1:2" ht="19.5" customHeight="1">
      <c r="A14" s="305" t="s">
        <v>768</v>
      </c>
      <c r="B14" s="305"/>
    </row>
    <row r="15" spans="1:2" ht="19.5" customHeight="1">
      <c r="A15" s="305" t="s">
        <v>767</v>
      </c>
      <c r="B15" s="305"/>
    </row>
    <row r="16" ht="19.5" customHeight="1">
      <c r="A16" s="305" t="s">
        <v>766</v>
      </c>
    </row>
    <row r="17" ht="19.5" customHeight="1">
      <c r="A17" s="305"/>
    </row>
    <row r="18" ht="19.5" customHeight="1">
      <c r="A18" s="305"/>
    </row>
    <row r="19" spans="1:2" ht="19.5" customHeight="1">
      <c r="A19" s="304" t="s">
        <v>409</v>
      </c>
      <c r="B19" s="304"/>
    </row>
    <row r="21" spans="1:19" ht="12.75">
      <c r="A21" s="613"/>
      <c r="B21" s="613"/>
      <c r="C21" s="613"/>
      <c r="D21" s="613"/>
      <c r="E21" s="613"/>
      <c r="F21" s="613"/>
      <c r="G21" s="613"/>
      <c r="H21" s="613"/>
      <c r="I21" s="613"/>
      <c r="J21" s="613"/>
      <c r="K21" s="613"/>
      <c r="L21" s="613"/>
      <c r="M21" s="613"/>
      <c r="N21" s="613"/>
      <c r="O21" s="613"/>
      <c r="P21" s="613"/>
      <c r="Q21" s="613"/>
      <c r="S21" s="303"/>
    </row>
    <row r="22" spans="2:19" ht="12.75">
      <c r="B22" s="303"/>
      <c r="C22" s="303"/>
      <c r="D22" s="303"/>
      <c r="E22" s="303"/>
      <c r="F22" s="303"/>
      <c r="G22" s="303"/>
      <c r="H22" s="303"/>
      <c r="I22" s="303"/>
      <c r="J22" s="303"/>
      <c r="K22" s="303"/>
      <c r="L22" s="303"/>
      <c r="M22" s="303"/>
      <c r="N22" s="303"/>
      <c r="O22" s="303"/>
      <c r="P22" s="303"/>
      <c r="Q22" s="303"/>
      <c r="S22" s="303"/>
    </row>
    <row r="23" spans="1:19" ht="12.75">
      <c r="A23" s="303"/>
      <c r="B23" s="303"/>
      <c r="C23" s="303"/>
      <c r="D23" s="303"/>
      <c r="E23" s="303"/>
      <c r="F23" s="303"/>
      <c r="G23" s="303"/>
      <c r="H23" s="303"/>
      <c r="I23" s="303"/>
      <c r="J23" s="303"/>
      <c r="K23" s="303"/>
      <c r="L23" s="303"/>
      <c r="M23" s="303"/>
      <c r="N23" s="303"/>
      <c r="O23" s="303"/>
      <c r="P23" s="303"/>
      <c r="Q23" s="303"/>
      <c r="S23" s="303"/>
    </row>
    <row r="24" spans="1:19" ht="12.75">
      <c r="A24" s="303"/>
      <c r="B24" s="303"/>
      <c r="C24" s="303"/>
      <c r="D24" s="303"/>
      <c r="E24" s="303"/>
      <c r="F24" s="303"/>
      <c r="G24" s="303"/>
      <c r="H24" s="303"/>
      <c r="I24" s="303"/>
      <c r="J24" s="303"/>
      <c r="K24" s="303"/>
      <c r="L24" s="303"/>
      <c r="M24" s="303"/>
      <c r="N24" s="303"/>
      <c r="O24" s="303"/>
      <c r="P24" s="303"/>
      <c r="Q24" s="303"/>
      <c r="S24" s="303"/>
    </row>
  </sheetData>
  <sheetProtection/>
  <mergeCells count="12">
    <mergeCell ref="F7:L12"/>
    <mergeCell ref="A21:Q21"/>
    <mergeCell ref="J1:K1"/>
    <mergeCell ref="L1:M1"/>
    <mergeCell ref="N1:O1"/>
    <mergeCell ref="P1:Q1"/>
    <mergeCell ref="R1:S1"/>
    <mergeCell ref="A1:A2"/>
    <mergeCell ref="B1:C1"/>
    <mergeCell ref="D1:E1"/>
    <mergeCell ref="F1:G1"/>
    <mergeCell ref="H1:I1"/>
  </mergeCells>
  <printOptions gridLines="1" horizontalCentered="1"/>
  <pageMargins left="0.433070866141732" right="0.748031496062992" top="1.2992125984252" bottom="0.511811023622047" header="0.826771653543307" footer="0.511811023622047"/>
  <pageSetup firstPageNumber="143" useFirstPageNumber="1" horizontalDpi="600" verticalDpi="600" orientation="landscape" paperSize="9" scale="80" r:id="rId1"/>
  <headerFooter alignWithMargins="0">
    <oddHeader>&amp;L&amp;"Arial,Bold"&amp;12Name of State: SIKKIM&amp;C&amp;"Arial,Bold"&amp;12Royalties from Major Minerals&amp;R&amp;"Arial,Bold"&amp;12Statement No 08
Rs. in Crore</oddHeader>
    <oddFooter>&amp;C&amp;P</oddFooter>
  </headerFooter>
</worksheet>
</file>

<file path=xl/worksheets/sheet37.xml><?xml version="1.0" encoding="utf-8"?>
<worksheet xmlns="http://schemas.openxmlformats.org/spreadsheetml/2006/main" xmlns:r="http://schemas.openxmlformats.org/officeDocument/2006/relationships">
  <dimension ref="A1:K51"/>
  <sheetViews>
    <sheetView zoomScaleSheetLayoutView="87" workbookViewId="0" topLeftCell="A1">
      <selection activeCell="A13" sqref="A13"/>
    </sheetView>
  </sheetViews>
  <sheetFormatPr defaultColWidth="10.28125" defaultRowHeight="15"/>
  <cols>
    <col min="1" max="1" width="83.7109375" style="311" customWidth="1"/>
    <col min="2" max="9" width="11.140625" style="311" customWidth="1"/>
    <col min="10" max="10" width="12.28125" style="311" customWidth="1"/>
    <col min="11" max="11" width="9.57421875" style="311" bestFit="1" customWidth="1"/>
    <col min="12" max="16384" width="10.28125" style="311" customWidth="1"/>
  </cols>
  <sheetData>
    <row r="1" spans="1:10" s="327" customFormat="1" ht="12.75">
      <c r="A1" s="614" t="s">
        <v>636</v>
      </c>
      <c r="B1" s="615" t="s">
        <v>127</v>
      </c>
      <c r="C1" s="615"/>
      <c r="D1" s="615"/>
      <c r="E1" s="615"/>
      <c r="F1" s="615"/>
      <c r="G1" s="615"/>
      <c r="H1" s="615"/>
      <c r="I1" s="328" t="s">
        <v>126</v>
      </c>
      <c r="J1" s="328" t="s">
        <v>125</v>
      </c>
    </row>
    <row r="2" spans="1:10" s="327" customFormat="1" ht="12.75">
      <c r="A2" s="614"/>
      <c r="B2" s="328" t="s">
        <v>122</v>
      </c>
      <c r="C2" s="328" t="s">
        <v>121</v>
      </c>
      <c r="D2" s="328" t="s">
        <v>120</v>
      </c>
      <c r="E2" s="328" t="s">
        <v>119</v>
      </c>
      <c r="F2" s="328" t="s">
        <v>118</v>
      </c>
      <c r="G2" s="328" t="s">
        <v>117</v>
      </c>
      <c r="H2" s="328" t="s">
        <v>116</v>
      </c>
      <c r="I2" s="328" t="s">
        <v>115</v>
      </c>
      <c r="J2" s="328" t="s">
        <v>114</v>
      </c>
    </row>
    <row r="3" spans="1:10" s="325" customFormat="1" ht="15">
      <c r="A3" s="326">
        <v>1</v>
      </c>
      <c r="B3" s="326">
        <v>2</v>
      </c>
      <c r="C3" s="326">
        <v>3</v>
      </c>
      <c r="D3" s="326">
        <v>4</v>
      </c>
      <c r="E3" s="326">
        <v>5</v>
      </c>
      <c r="F3" s="326">
        <v>6</v>
      </c>
      <c r="G3" s="326">
        <v>7</v>
      </c>
      <c r="H3" s="326">
        <v>8</v>
      </c>
      <c r="I3" s="326">
        <v>9</v>
      </c>
      <c r="J3" s="326">
        <v>10</v>
      </c>
    </row>
    <row r="4" spans="1:9" ht="15">
      <c r="A4" s="316" t="s">
        <v>824</v>
      </c>
      <c r="B4" s="324"/>
      <c r="C4" s="324"/>
      <c r="D4" s="324"/>
      <c r="E4" s="324"/>
      <c r="F4" s="324"/>
      <c r="G4" s="324"/>
      <c r="H4" s="324"/>
      <c r="I4" s="324"/>
    </row>
    <row r="5" spans="1:10" ht="15">
      <c r="A5" s="311" t="s">
        <v>823</v>
      </c>
      <c r="B5" s="318">
        <v>424.2708</v>
      </c>
      <c r="C5" s="318">
        <f>418.99+0-0.0028</f>
        <v>418.98720000000003</v>
      </c>
      <c r="D5" s="318">
        <f>533.796+220.53</f>
        <v>754.326</v>
      </c>
      <c r="E5" s="318">
        <f>553.5802+329.47</f>
        <v>883.0502</v>
      </c>
      <c r="F5" s="318">
        <f>524.1735+200</f>
        <v>724.1735</v>
      </c>
      <c r="G5" s="318">
        <f>90</f>
        <v>90</v>
      </c>
      <c r="H5" s="318">
        <v>500</v>
      </c>
      <c r="I5" s="318">
        <v>0</v>
      </c>
      <c r="J5" s="318">
        <v>0</v>
      </c>
    </row>
    <row r="6" spans="1:10" ht="15">
      <c r="A6" s="311" t="s">
        <v>817</v>
      </c>
      <c r="B6" s="318"/>
      <c r="C6" s="318"/>
      <c r="D6" s="318"/>
      <c r="E6" s="318"/>
      <c r="F6" s="318"/>
      <c r="G6" s="318"/>
      <c r="H6" s="318"/>
      <c r="I6" s="318"/>
      <c r="J6" s="318"/>
    </row>
    <row r="7" spans="1:10" ht="15">
      <c r="A7" s="311" t="s">
        <v>822</v>
      </c>
      <c r="B7" s="318">
        <f>811.8-2.5582-20-424.2708-10.24</f>
        <v>354.7309999999999</v>
      </c>
      <c r="C7" s="318">
        <f>1063.3395+54.9634+3.5602-20.85-418.99</f>
        <v>682.0231000000001</v>
      </c>
      <c r="D7" s="318">
        <f>1291.2671-533.796-220.53-20+92.101+1.0301</f>
        <v>610.0722</v>
      </c>
      <c r="E7" s="318">
        <f>1696.3715+76.1379+0.195-E5-0-E41</f>
        <v>865.6541999999998</v>
      </c>
      <c r="F7" s="318">
        <f>1490.7069+64.2022+2.9116-F5-20</f>
        <v>813.6471999999998</v>
      </c>
      <c r="G7" s="318">
        <f>265.1392+56.4332+1.2355-G5-0-9.8101</f>
        <v>222.9978</v>
      </c>
      <c r="H7" s="318">
        <f>6.4-1.4+609.4637+75.1736-500-27.9125</f>
        <v>161.7248</v>
      </c>
      <c r="I7" s="318">
        <f>-6+19.9542+865.1139-85.3415</f>
        <v>793.7266</v>
      </c>
      <c r="J7" s="318">
        <f>-100+1.1272+332.4591-57.7249</f>
        <v>175.8614</v>
      </c>
    </row>
    <row r="8" spans="1:10" ht="15">
      <c r="A8" s="311" t="s">
        <v>817</v>
      </c>
      <c r="B8" s="318"/>
      <c r="C8" s="318"/>
      <c r="D8" s="318"/>
      <c r="E8" s="318"/>
      <c r="F8" s="318"/>
      <c r="G8" s="318"/>
      <c r="H8" s="318"/>
      <c r="I8" s="318"/>
      <c r="J8" s="318"/>
    </row>
    <row r="9" spans="1:10" ht="15">
      <c r="A9" s="311" t="s">
        <v>821</v>
      </c>
      <c r="B9" s="318">
        <f aca="true" t="shared" si="0" ref="B9:J9">SUM(B11:B12)</f>
        <v>130.0283</v>
      </c>
      <c r="C9" s="318">
        <f t="shared" si="0"/>
        <v>152.0335</v>
      </c>
      <c r="D9" s="318">
        <f t="shared" si="0"/>
        <v>159.0256</v>
      </c>
      <c r="E9" s="318">
        <f t="shared" si="0"/>
        <v>188.93980000000002</v>
      </c>
      <c r="F9" s="318">
        <f t="shared" si="0"/>
        <v>562.4641</v>
      </c>
      <c r="G9" s="318">
        <f t="shared" si="0"/>
        <v>507.66459999999995</v>
      </c>
      <c r="H9" s="318">
        <f t="shared" si="0"/>
        <v>650.5654999999999</v>
      </c>
      <c r="I9" s="318">
        <f t="shared" si="0"/>
        <v>1464.6127000000001</v>
      </c>
      <c r="J9" s="318">
        <f t="shared" si="0"/>
        <v>1386.9599</v>
      </c>
    </row>
    <row r="10" spans="1:10" ht="15">
      <c r="A10" s="311" t="s">
        <v>817</v>
      </c>
      <c r="B10" s="318"/>
      <c r="C10" s="318"/>
      <c r="D10" s="318"/>
      <c r="E10" s="318"/>
      <c r="F10" s="318"/>
      <c r="G10" s="318"/>
      <c r="H10" s="318"/>
      <c r="I10" s="318"/>
      <c r="J10" s="318"/>
    </row>
    <row r="11" spans="1:10" ht="15">
      <c r="A11" s="311" t="s">
        <v>820</v>
      </c>
      <c r="B11" s="323">
        <v>0</v>
      </c>
      <c r="C11" s="323">
        <v>0</v>
      </c>
      <c r="D11" s="323">
        <v>0</v>
      </c>
      <c r="E11" s="323">
        <v>0</v>
      </c>
      <c r="F11" s="323">
        <v>73.9335</v>
      </c>
      <c r="G11" s="323">
        <v>86.2344</v>
      </c>
      <c r="H11" s="323">
        <v>132.6256</v>
      </c>
      <c r="I11" s="323">
        <v>140</v>
      </c>
      <c r="J11" s="323">
        <v>150</v>
      </c>
    </row>
    <row r="12" spans="1:10" ht="15">
      <c r="A12" s="311" t="s">
        <v>819</v>
      </c>
      <c r="B12" s="323">
        <f>146.3724-2.38-13.9641</f>
        <v>130.0283</v>
      </c>
      <c r="C12" s="323">
        <f>168.5318-6.9358-9.5625</f>
        <v>152.0335</v>
      </c>
      <c r="D12" s="323">
        <f>189.6604-30.6348-0</f>
        <v>159.0256</v>
      </c>
      <c r="E12" s="323">
        <f>233.1698-39.14-5.09</f>
        <v>188.93980000000002</v>
      </c>
      <c r="F12" s="323">
        <f>578.4591-6.26-F11-F43</f>
        <v>488.53060000000005</v>
      </c>
      <c r="G12" s="323">
        <f>509.0241-1.3595-G11</f>
        <v>421.43019999999996</v>
      </c>
      <c r="H12" s="323">
        <f>631.4399+27.6234-H11-2.1468-5.03-1.321</f>
        <v>517.9399</v>
      </c>
      <c r="I12" s="323">
        <f>155.668+1359.9739-6.229-140-7.8002-37</f>
        <v>1324.6127000000001</v>
      </c>
      <c r="J12" s="323">
        <f>27.0226+1398.9577-150-0.02-36.5-2.5004</f>
        <v>1236.9599</v>
      </c>
    </row>
    <row r="13" spans="1:10" ht="15">
      <c r="A13" s="311" t="s">
        <v>818</v>
      </c>
      <c r="B13" s="318">
        <v>32.4419</v>
      </c>
      <c r="C13" s="318">
        <v>59.65</v>
      </c>
      <c r="D13" s="318">
        <v>51.1304</v>
      </c>
      <c r="E13" s="318">
        <v>59.5767</v>
      </c>
      <c r="F13" s="318">
        <v>34.2353</v>
      </c>
      <c r="G13" s="318">
        <v>27.8747</v>
      </c>
      <c r="H13" s="318">
        <f>22.0857+1.4</f>
        <v>23.485699999999998</v>
      </c>
      <c r="I13" s="318">
        <v>85.3415</v>
      </c>
      <c r="J13" s="318">
        <v>57.7249</v>
      </c>
    </row>
    <row r="14" spans="1:10" ht="15">
      <c r="A14" s="311" t="s">
        <v>817</v>
      </c>
      <c r="B14" s="318"/>
      <c r="C14" s="318"/>
      <c r="D14" s="318"/>
      <c r="E14" s="318"/>
      <c r="F14" s="318"/>
      <c r="G14" s="318"/>
      <c r="H14" s="318"/>
      <c r="I14" s="318"/>
      <c r="J14" s="318"/>
    </row>
    <row r="15" spans="1:10" ht="15">
      <c r="A15" s="316" t="s">
        <v>816</v>
      </c>
      <c r="B15" s="320">
        <f aca="true" t="shared" si="1" ref="B15:J15">B5+B7+B9+B13</f>
        <v>941.472</v>
      </c>
      <c r="C15" s="320">
        <f t="shared" si="1"/>
        <v>1312.6938000000002</v>
      </c>
      <c r="D15" s="320">
        <f t="shared" si="1"/>
        <v>1574.5542</v>
      </c>
      <c r="E15" s="320">
        <f t="shared" si="1"/>
        <v>1997.2209</v>
      </c>
      <c r="F15" s="320">
        <f t="shared" si="1"/>
        <v>2134.5200999999997</v>
      </c>
      <c r="G15" s="320">
        <f t="shared" si="1"/>
        <v>848.5370999999999</v>
      </c>
      <c r="H15" s="320">
        <f t="shared" si="1"/>
        <v>1335.7759999999998</v>
      </c>
      <c r="I15" s="320">
        <f t="shared" si="1"/>
        <v>2343.6808</v>
      </c>
      <c r="J15" s="320">
        <f t="shared" si="1"/>
        <v>1620.5462</v>
      </c>
    </row>
    <row r="16" spans="1:10" ht="15">
      <c r="A16" s="314"/>
      <c r="B16" s="322"/>
      <c r="C16" s="318"/>
      <c r="D16" s="318"/>
      <c r="E16" s="318"/>
      <c r="F16" s="318"/>
      <c r="G16" s="318"/>
      <c r="H16" s="318"/>
      <c r="I16" s="318"/>
      <c r="J16" s="318"/>
    </row>
    <row r="17" spans="1:10" ht="15">
      <c r="A17" s="316" t="s">
        <v>815</v>
      </c>
      <c r="B17" s="322"/>
      <c r="C17" s="318"/>
      <c r="D17" s="318"/>
      <c r="E17" s="318"/>
      <c r="F17" s="318"/>
      <c r="G17" s="318"/>
      <c r="H17" s="318"/>
      <c r="I17" s="318"/>
      <c r="J17" s="318"/>
    </row>
    <row r="18" spans="1:10" ht="15">
      <c r="A18" s="311" t="s">
        <v>814</v>
      </c>
      <c r="B18" s="322"/>
      <c r="C18" s="318"/>
      <c r="D18" s="318"/>
      <c r="E18" s="318"/>
      <c r="F18" s="318"/>
      <c r="G18" s="318"/>
      <c r="H18" s="318"/>
      <c r="I18" s="318"/>
      <c r="J18" s="318"/>
    </row>
    <row r="19" spans="1:10" ht="15">
      <c r="A19" s="311" t="s">
        <v>813</v>
      </c>
      <c r="B19" s="322"/>
      <c r="C19" s="318"/>
      <c r="D19" s="318"/>
      <c r="E19" s="318"/>
      <c r="F19" s="318"/>
      <c r="G19" s="318"/>
      <c r="H19" s="318"/>
      <c r="I19" s="318"/>
      <c r="J19" s="318"/>
    </row>
    <row r="20" spans="1:10" ht="15">
      <c r="A20" s="311" t="s">
        <v>812</v>
      </c>
      <c r="B20" s="322"/>
      <c r="C20" s="318"/>
      <c r="D20" s="318"/>
      <c r="E20" s="318"/>
      <c r="F20" s="318"/>
      <c r="G20" s="318"/>
      <c r="H20" s="318"/>
      <c r="I20" s="318"/>
      <c r="J20" s="318"/>
    </row>
    <row r="21" spans="1:10" ht="15">
      <c r="A21" s="311" t="s">
        <v>811</v>
      </c>
      <c r="B21" s="318">
        <v>0</v>
      </c>
      <c r="C21" s="318">
        <v>0</v>
      </c>
      <c r="D21" s="318">
        <v>0</v>
      </c>
      <c r="E21" s="318">
        <v>0</v>
      </c>
      <c r="F21" s="318">
        <v>0</v>
      </c>
      <c r="G21" s="318">
        <v>0</v>
      </c>
      <c r="H21" s="318">
        <v>0</v>
      </c>
      <c r="I21" s="318">
        <v>0</v>
      </c>
      <c r="J21" s="321">
        <v>0</v>
      </c>
    </row>
    <row r="22" spans="1:10" ht="15">
      <c r="A22" s="311" t="s">
        <v>810</v>
      </c>
      <c r="B22" s="318">
        <v>1</v>
      </c>
      <c r="C22" s="318">
        <v>0</v>
      </c>
      <c r="D22" s="318">
        <v>1</v>
      </c>
      <c r="E22" s="318">
        <v>0</v>
      </c>
      <c r="F22" s="318">
        <v>0</v>
      </c>
      <c r="G22" s="318">
        <v>0</v>
      </c>
      <c r="H22" s="318">
        <v>0</v>
      </c>
      <c r="I22" s="318">
        <v>0</v>
      </c>
      <c r="J22" s="321">
        <v>0</v>
      </c>
    </row>
    <row r="23" spans="1:10" ht="15">
      <c r="A23" s="311" t="s">
        <v>809</v>
      </c>
      <c r="B23" s="318">
        <v>0</v>
      </c>
      <c r="C23" s="318">
        <v>14</v>
      </c>
      <c r="D23" s="318">
        <v>15</v>
      </c>
      <c r="E23" s="318">
        <v>18.0272</v>
      </c>
      <c r="F23" s="318">
        <v>21</v>
      </c>
      <c r="G23" s="318">
        <v>0</v>
      </c>
      <c r="H23" s="318">
        <v>0</v>
      </c>
      <c r="I23" s="318">
        <v>0</v>
      </c>
      <c r="J23" s="321">
        <v>0</v>
      </c>
    </row>
    <row r="24" spans="1:10" ht="15">
      <c r="A24" s="311" t="s">
        <v>808</v>
      </c>
      <c r="B24" s="318">
        <v>5.07</v>
      </c>
      <c r="C24" s="318">
        <v>5.07</v>
      </c>
      <c r="D24" s="318">
        <v>10.14</v>
      </c>
      <c r="E24" s="318">
        <v>7.605</v>
      </c>
      <c r="F24" s="318">
        <f>7.605+2.535</f>
        <v>10.14</v>
      </c>
      <c r="G24" s="318">
        <v>0</v>
      </c>
      <c r="H24" s="318">
        <v>0</v>
      </c>
      <c r="I24" s="318">
        <v>0</v>
      </c>
      <c r="J24" s="321">
        <v>0</v>
      </c>
    </row>
    <row r="25" spans="1:10" ht="15">
      <c r="A25" s="311" t="s">
        <v>807</v>
      </c>
      <c r="B25" s="318">
        <v>0</v>
      </c>
      <c r="C25" s="318">
        <v>19.65</v>
      </c>
      <c r="D25" s="318">
        <v>101.0687</v>
      </c>
      <c r="E25" s="318">
        <v>22.54</v>
      </c>
      <c r="F25" s="318">
        <v>176.03</v>
      </c>
      <c r="G25" s="318">
        <v>0</v>
      </c>
      <c r="H25" s="318">
        <v>0</v>
      </c>
      <c r="I25" s="318">
        <v>0</v>
      </c>
      <c r="J25" s="321">
        <v>0</v>
      </c>
    </row>
    <row r="26" spans="1:10" ht="15">
      <c r="A26" s="311" t="s">
        <v>806</v>
      </c>
      <c r="B26" s="318">
        <v>10.24</v>
      </c>
      <c r="C26" s="318">
        <v>233.3</v>
      </c>
      <c r="D26" s="318">
        <v>24.1469</v>
      </c>
      <c r="E26" s="318">
        <v>98.1981</v>
      </c>
      <c r="F26" s="318">
        <v>24.89</v>
      </c>
      <c r="G26" s="318">
        <v>27.9</v>
      </c>
      <c r="H26" s="318">
        <v>29.7</v>
      </c>
      <c r="I26" s="318">
        <v>31</v>
      </c>
      <c r="J26" s="321">
        <v>32</v>
      </c>
    </row>
    <row r="27" spans="1:10" ht="15">
      <c r="A27" s="311" t="s">
        <v>805</v>
      </c>
      <c r="B27" s="318">
        <v>8.7</v>
      </c>
      <c r="C27" s="318">
        <v>30.2278</v>
      </c>
      <c r="D27" s="318">
        <f>11.7838+1.0766</f>
        <v>12.860399999999998</v>
      </c>
      <c r="E27" s="318">
        <f>27.3677+0.0312</f>
        <v>27.398899999999998</v>
      </c>
      <c r="F27" s="318">
        <f>13.9669+3.4416</f>
        <v>17.4085</v>
      </c>
      <c r="G27" s="318">
        <f>15.4123+9.2017+16.04+2.395</f>
        <v>43.049</v>
      </c>
      <c r="H27" s="318">
        <f>25.11+7.67</f>
        <v>32.78</v>
      </c>
      <c r="I27" s="318">
        <f>25.65+3.3+7.66+2.21</f>
        <v>38.82</v>
      </c>
      <c r="J27" s="321">
        <f>29.67+3.74+8.86+2.52</f>
        <v>44.790000000000006</v>
      </c>
    </row>
    <row r="28" spans="1:10" ht="15">
      <c r="A28" s="311" t="s">
        <v>804</v>
      </c>
      <c r="B28" s="318">
        <v>80</v>
      </c>
      <c r="C28" s="318">
        <v>60</v>
      </c>
      <c r="D28" s="318">
        <v>60</v>
      </c>
      <c r="E28" s="318">
        <v>0</v>
      </c>
      <c r="F28" s="318">
        <v>0</v>
      </c>
      <c r="G28" s="318">
        <v>0</v>
      </c>
      <c r="H28" s="318">
        <v>0</v>
      </c>
      <c r="I28" s="318">
        <v>0</v>
      </c>
      <c r="J28" s="321">
        <v>0</v>
      </c>
    </row>
    <row r="29" spans="1:10" ht="15">
      <c r="A29" s="311" t="s">
        <v>803</v>
      </c>
      <c r="B29" s="318">
        <v>4.356</v>
      </c>
      <c r="C29" s="318">
        <v>0</v>
      </c>
      <c r="D29" s="318">
        <v>0</v>
      </c>
      <c r="E29" s="318">
        <v>0.56</v>
      </c>
      <c r="F29" s="318">
        <v>3.614</v>
      </c>
      <c r="G29" s="318">
        <v>3.54</v>
      </c>
      <c r="H29" s="318">
        <v>0</v>
      </c>
      <c r="I29" s="318">
        <v>0</v>
      </c>
      <c r="J29" s="321">
        <v>0</v>
      </c>
    </row>
    <row r="30" spans="1:10" ht="15">
      <c r="A30" s="311" t="s">
        <v>802</v>
      </c>
      <c r="B30" s="318">
        <v>0.11</v>
      </c>
      <c r="C30" s="318">
        <v>0</v>
      </c>
      <c r="D30" s="318">
        <v>0</v>
      </c>
      <c r="E30" s="318">
        <v>0.55</v>
      </c>
      <c r="F30" s="318">
        <v>0</v>
      </c>
      <c r="G30" s="318">
        <v>0</v>
      </c>
      <c r="H30" s="318">
        <v>0</v>
      </c>
      <c r="I30" s="318">
        <v>0</v>
      </c>
      <c r="J30" s="321">
        <v>0</v>
      </c>
    </row>
    <row r="31" spans="1:10" ht="15">
      <c r="A31" s="311" t="s">
        <v>801</v>
      </c>
      <c r="B31" s="318">
        <v>0</v>
      </c>
      <c r="C31" s="318">
        <v>2</v>
      </c>
      <c r="D31" s="318">
        <v>0</v>
      </c>
      <c r="E31" s="318">
        <v>0</v>
      </c>
      <c r="F31" s="318">
        <v>0</v>
      </c>
      <c r="G31" s="318">
        <v>0</v>
      </c>
      <c r="H31" s="318">
        <v>0</v>
      </c>
      <c r="I31" s="318">
        <v>0</v>
      </c>
      <c r="J31" s="321">
        <v>0</v>
      </c>
    </row>
    <row r="32" spans="1:10" ht="15">
      <c r="A32" s="311" t="s">
        <v>800</v>
      </c>
      <c r="B32" s="318">
        <v>0</v>
      </c>
      <c r="C32" s="318">
        <v>0.8</v>
      </c>
      <c r="D32" s="318">
        <v>0.8</v>
      </c>
      <c r="E32" s="318">
        <v>0</v>
      </c>
      <c r="F32" s="318">
        <v>2.4</v>
      </c>
      <c r="G32" s="318">
        <v>0</v>
      </c>
      <c r="H32" s="318">
        <v>0</v>
      </c>
      <c r="I32" s="318">
        <v>0</v>
      </c>
      <c r="J32" s="321">
        <v>0</v>
      </c>
    </row>
    <row r="33" spans="1:10" ht="15">
      <c r="A33" s="311" t="s">
        <v>799</v>
      </c>
      <c r="B33" s="318">
        <v>2.5</v>
      </c>
      <c r="C33" s="318">
        <v>0</v>
      </c>
      <c r="D33" s="318">
        <v>0</v>
      </c>
      <c r="E33" s="318">
        <v>2.5</v>
      </c>
      <c r="F33" s="318">
        <v>0</v>
      </c>
      <c r="G33" s="318">
        <v>0</v>
      </c>
      <c r="H33" s="318">
        <v>0</v>
      </c>
      <c r="I33" s="318">
        <v>0</v>
      </c>
      <c r="J33" s="321">
        <v>0</v>
      </c>
    </row>
    <row r="34" spans="1:10" ht="15">
      <c r="A34" s="311" t="s">
        <v>798</v>
      </c>
      <c r="B34" s="318">
        <v>0</v>
      </c>
      <c r="C34" s="318">
        <v>0</v>
      </c>
      <c r="D34" s="318">
        <v>0</v>
      </c>
      <c r="E34" s="318">
        <v>0</v>
      </c>
      <c r="F34" s="318">
        <v>0</v>
      </c>
      <c r="G34" s="318">
        <v>0</v>
      </c>
      <c r="H34" s="318">
        <v>0</v>
      </c>
      <c r="I34" s="318">
        <v>0</v>
      </c>
      <c r="J34" s="321">
        <v>0</v>
      </c>
    </row>
    <row r="35" spans="1:10" ht="15">
      <c r="A35" s="311" t="s">
        <v>797</v>
      </c>
      <c r="B35" s="318">
        <f>102.736-101.736</f>
        <v>1</v>
      </c>
      <c r="C35" s="318">
        <f>1</f>
        <v>1</v>
      </c>
      <c r="D35" s="318">
        <v>1</v>
      </c>
      <c r="E35" s="318">
        <v>1</v>
      </c>
      <c r="F35" s="318">
        <v>1</v>
      </c>
      <c r="G35" s="318">
        <v>0</v>
      </c>
      <c r="H35" s="318">
        <v>0</v>
      </c>
      <c r="I35" s="318">
        <v>0</v>
      </c>
      <c r="J35" s="321">
        <v>0</v>
      </c>
    </row>
    <row r="36" spans="1:10" ht="15">
      <c r="A36" s="316" t="s">
        <v>796</v>
      </c>
      <c r="B36" s="320">
        <f aca="true" t="shared" si="2" ref="B36:J36">SUM(B21:B35)</f>
        <v>112.976</v>
      </c>
      <c r="C36" s="320">
        <f t="shared" si="2"/>
        <v>366.0478</v>
      </c>
      <c r="D36" s="320">
        <f t="shared" si="2"/>
        <v>226.01600000000002</v>
      </c>
      <c r="E36" s="320">
        <f t="shared" si="2"/>
        <v>178.3792</v>
      </c>
      <c r="F36" s="320">
        <f t="shared" si="2"/>
        <v>256.4825</v>
      </c>
      <c r="G36" s="320">
        <f t="shared" si="2"/>
        <v>74.489</v>
      </c>
      <c r="H36" s="320">
        <f t="shared" si="2"/>
        <v>62.480000000000004</v>
      </c>
      <c r="I36" s="320">
        <f t="shared" si="2"/>
        <v>69.82</v>
      </c>
      <c r="J36" s="320">
        <f t="shared" si="2"/>
        <v>76.79</v>
      </c>
    </row>
    <row r="37" spans="1:10" ht="15">
      <c r="A37" s="314"/>
      <c r="B37" s="318"/>
      <c r="C37" s="318"/>
      <c r="D37" s="318"/>
      <c r="E37" s="318"/>
      <c r="F37" s="318"/>
      <c r="G37" s="318"/>
      <c r="H37" s="318"/>
      <c r="I37" s="318"/>
      <c r="J37" s="321"/>
    </row>
    <row r="38" spans="1:10" ht="15">
      <c r="A38" s="314" t="s">
        <v>795</v>
      </c>
      <c r="B38" s="318"/>
      <c r="C38" s="318"/>
      <c r="D38" s="318"/>
      <c r="E38" s="318"/>
      <c r="F38" s="318"/>
      <c r="G38" s="318"/>
      <c r="H38" s="318"/>
      <c r="I38" s="318"/>
      <c r="J38" s="321"/>
    </row>
    <row r="39" spans="1:10" ht="15">
      <c r="A39" s="311" t="s">
        <v>794</v>
      </c>
      <c r="B39" s="318">
        <v>2.38</v>
      </c>
      <c r="C39" s="318">
        <v>0</v>
      </c>
      <c r="D39" s="318">
        <v>2.68</v>
      </c>
      <c r="E39" s="318">
        <v>1.2</v>
      </c>
      <c r="F39" s="318">
        <v>1.55</v>
      </c>
      <c r="G39" s="318">
        <v>0</v>
      </c>
      <c r="H39" s="318">
        <v>5.03</v>
      </c>
      <c r="I39" s="318">
        <v>6</v>
      </c>
      <c r="J39" s="321">
        <v>100</v>
      </c>
    </row>
    <row r="40" spans="1:10" ht="15">
      <c r="A40" s="311" t="s">
        <v>793</v>
      </c>
      <c r="B40" s="318">
        <v>13.9641</v>
      </c>
      <c r="C40" s="318">
        <v>6.9358</v>
      </c>
      <c r="D40" s="318">
        <f>30.6349-D39</f>
        <v>27.9549</v>
      </c>
      <c r="E40" s="318">
        <f>39.14-E39</f>
        <v>37.94</v>
      </c>
      <c r="F40" s="318">
        <f>6.26-F39</f>
        <v>4.71</v>
      </c>
      <c r="G40" s="318">
        <v>0</v>
      </c>
      <c r="H40" s="318">
        <v>1.321</v>
      </c>
      <c r="I40" s="318">
        <v>7.8002</v>
      </c>
      <c r="J40" s="321">
        <v>2.5004</v>
      </c>
    </row>
    <row r="41" spans="1:10" ht="15">
      <c r="A41" s="311" t="s">
        <v>792</v>
      </c>
      <c r="B41" s="318">
        <v>20</v>
      </c>
      <c r="C41" s="318">
        <v>20.85</v>
      </c>
      <c r="D41" s="318">
        <v>20</v>
      </c>
      <c r="E41" s="318">
        <v>24</v>
      </c>
      <c r="F41" s="318">
        <v>20</v>
      </c>
      <c r="G41" s="318">
        <v>9.8101</v>
      </c>
      <c r="H41" s="318">
        <v>27.9125</v>
      </c>
      <c r="I41" s="318">
        <v>37</v>
      </c>
      <c r="J41" s="317">
        <v>36.5</v>
      </c>
    </row>
    <row r="42" spans="1:10" ht="15">
      <c r="A42" s="311" t="s">
        <v>791</v>
      </c>
      <c r="B42" s="318">
        <v>0</v>
      </c>
      <c r="C42" s="318">
        <v>0</v>
      </c>
      <c r="D42" s="318">
        <v>0</v>
      </c>
      <c r="E42" s="318">
        <v>0</v>
      </c>
      <c r="F42" s="318">
        <v>0</v>
      </c>
      <c r="G42" s="318">
        <v>0</v>
      </c>
      <c r="H42" s="318">
        <v>0</v>
      </c>
      <c r="I42" s="318">
        <v>0</v>
      </c>
      <c r="J42" s="321">
        <v>0</v>
      </c>
    </row>
    <row r="43" spans="1:10" ht="15">
      <c r="A43" s="311" t="s">
        <v>790</v>
      </c>
      <c r="B43" s="318">
        <v>2.5582</v>
      </c>
      <c r="C43" s="318">
        <f>9.5625+5.043</f>
        <v>14.6055</v>
      </c>
      <c r="D43" s="318">
        <f>0.8</f>
        <v>0.8</v>
      </c>
      <c r="E43" s="318">
        <f>5.09+0</f>
        <v>5.09</v>
      </c>
      <c r="F43" s="318">
        <f>0+9.735</f>
        <v>9.735</v>
      </c>
      <c r="G43" s="318">
        <f>1.3595+0</f>
        <v>1.3595</v>
      </c>
      <c r="H43" s="318">
        <v>2.1468</v>
      </c>
      <c r="I43" s="318">
        <v>6.229</v>
      </c>
      <c r="J43" s="321">
        <v>0.02</v>
      </c>
    </row>
    <row r="44" spans="1:10" ht="15">
      <c r="A44" s="311" t="s">
        <v>789</v>
      </c>
      <c r="B44" s="318">
        <v>0</v>
      </c>
      <c r="C44" s="318">
        <v>0</v>
      </c>
      <c r="D44" s="318">
        <v>0</v>
      </c>
      <c r="E44" s="318">
        <v>0</v>
      </c>
      <c r="F44" s="318">
        <v>0</v>
      </c>
      <c r="G44" s="318">
        <v>0</v>
      </c>
      <c r="H44" s="318">
        <v>0</v>
      </c>
      <c r="I44" s="318">
        <v>0</v>
      </c>
      <c r="J44" s="321">
        <v>0</v>
      </c>
    </row>
    <row r="45" spans="1:10" ht="15">
      <c r="A45" s="311" t="s">
        <v>788</v>
      </c>
      <c r="B45" s="318"/>
      <c r="C45" s="318"/>
      <c r="D45" s="318"/>
      <c r="E45" s="318"/>
      <c r="F45" s="318"/>
      <c r="G45" s="318"/>
      <c r="H45" s="318"/>
      <c r="I45" s="318"/>
      <c r="J45" s="318"/>
    </row>
    <row r="46" spans="1:10" ht="15">
      <c r="A46" s="316" t="s">
        <v>787</v>
      </c>
      <c r="B46" s="320">
        <f aca="true" t="shared" si="3" ref="B46:J46">SUM(B39:B44)</f>
        <v>38.9023</v>
      </c>
      <c r="C46" s="320">
        <f t="shared" si="3"/>
        <v>42.3913</v>
      </c>
      <c r="D46" s="320">
        <f t="shared" si="3"/>
        <v>51.4349</v>
      </c>
      <c r="E46" s="320">
        <f t="shared" si="3"/>
        <v>68.23</v>
      </c>
      <c r="F46" s="320">
        <f t="shared" si="3"/>
        <v>35.995</v>
      </c>
      <c r="G46" s="320">
        <f t="shared" si="3"/>
        <v>11.1696</v>
      </c>
      <c r="H46" s="320">
        <f t="shared" si="3"/>
        <v>36.4103</v>
      </c>
      <c r="I46" s="320">
        <f t="shared" si="3"/>
        <v>57.0292</v>
      </c>
      <c r="J46" s="320">
        <f t="shared" si="3"/>
        <v>139.02040000000002</v>
      </c>
    </row>
    <row r="47" spans="1:11" ht="15">
      <c r="A47" s="316" t="s">
        <v>786</v>
      </c>
      <c r="B47" s="320">
        <f aca="true" t="shared" si="4" ref="B47:J47">B46+B36+B15</f>
        <v>1093.3503</v>
      </c>
      <c r="C47" s="320">
        <f t="shared" si="4"/>
        <v>1721.1329000000003</v>
      </c>
      <c r="D47" s="320">
        <f t="shared" si="4"/>
        <v>1852.0051</v>
      </c>
      <c r="E47" s="320">
        <f t="shared" si="4"/>
        <v>2243.8301</v>
      </c>
      <c r="F47" s="320">
        <f t="shared" si="4"/>
        <v>2426.9975999999997</v>
      </c>
      <c r="G47" s="320">
        <f t="shared" si="4"/>
        <v>934.1956999999999</v>
      </c>
      <c r="H47" s="320">
        <f t="shared" si="4"/>
        <v>1434.6662999999999</v>
      </c>
      <c r="I47" s="320">
        <f t="shared" si="4"/>
        <v>2470.53</v>
      </c>
      <c r="J47" s="320">
        <f t="shared" si="4"/>
        <v>1836.3566</v>
      </c>
      <c r="K47" s="312"/>
    </row>
    <row r="48" spans="1:11" ht="45">
      <c r="A48" s="319" t="s">
        <v>785</v>
      </c>
      <c r="B48" s="318">
        <f>0+0+10.92+1.0444</f>
        <v>11.9644</v>
      </c>
      <c r="C48" s="317">
        <v>1.3653</v>
      </c>
      <c r="D48" s="317">
        <f>0.2584+0.1336</f>
        <v>0.392</v>
      </c>
      <c r="E48" s="317">
        <f>0.5263+0.0389+0+0.0144</f>
        <v>0.5796</v>
      </c>
      <c r="F48" s="317">
        <f>0+0+0+0</f>
        <v>0</v>
      </c>
      <c r="G48" s="317">
        <v>0</v>
      </c>
      <c r="H48" s="317">
        <f>2+0.242</f>
        <v>2.242</v>
      </c>
      <c r="I48" s="317">
        <v>0</v>
      </c>
      <c r="J48" s="317">
        <v>0</v>
      </c>
      <c r="K48" s="312"/>
    </row>
    <row r="49" spans="1:11" ht="15">
      <c r="A49" s="316"/>
      <c r="B49" s="315"/>
      <c r="C49" s="314"/>
      <c r="D49" s="314"/>
      <c r="E49" s="314"/>
      <c r="F49" s="314"/>
      <c r="G49" s="314"/>
      <c r="H49" s="314"/>
      <c r="I49" s="314"/>
      <c r="J49" s="313"/>
      <c r="K49" s="312"/>
    </row>
    <row r="50" ht="15">
      <c r="A50" s="311" t="s">
        <v>784</v>
      </c>
    </row>
    <row r="51" ht="15">
      <c r="A51" s="311" t="s">
        <v>783</v>
      </c>
    </row>
  </sheetData>
  <sheetProtection/>
  <mergeCells count="2">
    <mergeCell ref="A1:A2"/>
    <mergeCell ref="B1:H1"/>
  </mergeCells>
  <printOptions gridLines="1" horizontalCentered="1"/>
  <pageMargins left="0.551181102362205" right="0.511811023622047" top="0.984251968503937" bottom="0.511811023622047" header="0.669291338582677" footer="0.275590551181102"/>
  <pageSetup firstPageNumber="144" useFirstPageNumber="1" horizontalDpi="600" verticalDpi="600" orientation="landscape" paperSize="9" scale="70" r:id="rId1"/>
  <headerFooter alignWithMargins="0">
    <oddHeader>&amp;L&amp;"Arial,Bold"&amp;12Name of State : SIKKIM&amp;C&amp;"Arial,Bold"&amp;12Grants from the Central Government&amp;R&amp;"Arial,Bold"&amp;12Statement No 09
Rs. in Crore</oddHeader>
    <oddFooter>&amp;C&amp;P</oddFooter>
  </headerFooter>
  <colBreaks count="1" manualBreakCount="1">
    <brk id="10" max="65535" man="1"/>
  </colBreaks>
</worksheet>
</file>

<file path=xl/worksheets/sheet38.xml><?xml version="1.0" encoding="utf-8"?>
<worksheet xmlns="http://schemas.openxmlformats.org/spreadsheetml/2006/main" xmlns:r="http://schemas.openxmlformats.org/officeDocument/2006/relationships">
  <dimension ref="A1:AB30"/>
  <sheetViews>
    <sheetView zoomScaleSheetLayoutView="98" workbookViewId="0" topLeftCell="G9">
      <selection activeCell="G23" sqref="G23"/>
    </sheetView>
  </sheetViews>
  <sheetFormatPr defaultColWidth="10.28125" defaultRowHeight="15"/>
  <cols>
    <col min="1" max="1" width="44.7109375" style="329" customWidth="1"/>
    <col min="2" max="24" width="12.57421875" style="329" customWidth="1"/>
    <col min="25" max="25" width="11.28125" style="329" bestFit="1" customWidth="1"/>
    <col min="26" max="27" width="12.57421875" style="329" customWidth="1"/>
    <col min="28" max="28" width="11.28125" style="329" bestFit="1" customWidth="1"/>
    <col min="29" max="29" width="12.57421875" style="329" customWidth="1"/>
    <col min="30" max="16384" width="10.28125" style="329" customWidth="1"/>
  </cols>
  <sheetData>
    <row r="1" spans="1:28" s="302" customFormat="1" ht="12.75">
      <c r="A1" s="610" t="s">
        <v>856</v>
      </c>
      <c r="B1" s="308"/>
      <c r="C1" s="308"/>
      <c r="D1" s="308"/>
      <c r="E1" s="308"/>
      <c r="F1" s="308"/>
      <c r="G1" s="308"/>
      <c r="H1" s="616" t="s">
        <v>127</v>
      </c>
      <c r="I1" s="617"/>
      <c r="J1" s="617"/>
      <c r="K1" s="617"/>
      <c r="L1" s="617"/>
      <c r="M1" s="617"/>
      <c r="N1" s="616" t="s">
        <v>127</v>
      </c>
      <c r="O1" s="617"/>
      <c r="P1" s="617"/>
      <c r="Q1" s="617"/>
      <c r="R1" s="617"/>
      <c r="S1" s="617"/>
      <c r="T1" s="610" t="s">
        <v>127</v>
      </c>
      <c r="U1" s="610"/>
      <c r="V1" s="610"/>
      <c r="W1" s="610" t="s">
        <v>855</v>
      </c>
      <c r="X1" s="610"/>
      <c r="Y1" s="610"/>
      <c r="Z1" s="610" t="s">
        <v>854</v>
      </c>
      <c r="AA1" s="610"/>
      <c r="AB1" s="610"/>
    </row>
    <row r="2" spans="1:28" s="302" customFormat="1" ht="12.75">
      <c r="A2" s="610"/>
      <c r="B2" s="610" t="s">
        <v>122</v>
      </c>
      <c r="C2" s="610"/>
      <c r="D2" s="610"/>
      <c r="E2" s="610" t="s">
        <v>121</v>
      </c>
      <c r="F2" s="610"/>
      <c r="G2" s="610"/>
      <c r="H2" s="610" t="s">
        <v>120</v>
      </c>
      <c r="I2" s="610"/>
      <c r="J2" s="610"/>
      <c r="K2" s="610" t="s">
        <v>119</v>
      </c>
      <c r="L2" s="610"/>
      <c r="M2" s="610"/>
      <c r="N2" s="610" t="s">
        <v>118</v>
      </c>
      <c r="O2" s="610"/>
      <c r="P2" s="610"/>
      <c r="Q2" s="610" t="s">
        <v>117</v>
      </c>
      <c r="R2" s="610"/>
      <c r="S2" s="610"/>
      <c r="T2" s="610" t="s">
        <v>116</v>
      </c>
      <c r="U2" s="610"/>
      <c r="V2" s="610"/>
      <c r="W2" s="610" t="s">
        <v>115</v>
      </c>
      <c r="X2" s="610"/>
      <c r="Y2" s="610"/>
      <c r="Z2" s="610" t="s">
        <v>114</v>
      </c>
      <c r="AA2" s="610"/>
      <c r="AB2" s="610"/>
    </row>
    <row r="3" spans="1:28" s="302" customFormat="1" ht="57" customHeight="1">
      <c r="A3" s="610"/>
      <c r="B3" s="310" t="s">
        <v>853</v>
      </c>
      <c r="C3" s="310" t="s">
        <v>852</v>
      </c>
      <c r="D3" s="310" t="s">
        <v>851</v>
      </c>
      <c r="E3" s="310" t="s">
        <v>853</v>
      </c>
      <c r="F3" s="310" t="s">
        <v>852</v>
      </c>
      <c r="G3" s="310" t="s">
        <v>851</v>
      </c>
      <c r="H3" s="310" t="s">
        <v>853</v>
      </c>
      <c r="I3" s="310" t="s">
        <v>852</v>
      </c>
      <c r="J3" s="310" t="s">
        <v>851</v>
      </c>
      <c r="K3" s="310" t="s">
        <v>853</v>
      </c>
      <c r="L3" s="310" t="s">
        <v>852</v>
      </c>
      <c r="M3" s="310" t="s">
        <v>851</v>
      </c>
      <c r="N3" s="310" t="s">
        <v>853</v>
      </c>
      <c r="O3" s="310" t="s">
        <v>852</v>
      </c>
      <c r="P3" s="310" t="s">
        <v>851</v>
      </c>
      <c r="Q3" s="310" t="s">
        <v>853</v>
      </c>
      <c r="R3" s="310" t="s">
        <v>852</v>
      </c>
      <c r="S3" s="310" t="s">
        <v>851</v>
      </c>
      <c r="T3" s="310" t="s">
        <v>853</v>
      </c>
      <c r="U3" s="310" t="s">
        <v>852</v>
      </c>
      <c r="V3" s="310" t="s">
        <v>851</v>
      </c>
      <c r="W3" s="310" t="s">
        <v>853</v>
      </c>
      <c r="X3" s="310" t="s">
        <v>852</v>
      </c>
      <c r="Y3" s="310" t="s">
        <v>851</v>
      </c>
      <c r="Z3" s="310" t="s">
        <v>853</v>
      </c>
      <c r="AA3" s="310" t="s">
        <v>852</v>
      </c>
      <c r="AB3" s="310" t="s">
        <v>851</v>
      </c>
    </row>
    <row r="4" spans="1:28" ht="12.75">
      <c r="A4" s="338">
        <v>1</v>
      </c>
      <c r="B4" s="338">
        <v>2</v>
      </c>
      <c r="C4" s="338">
        <v>3</v>
      </c>
      <c r="D4" s="338">
        <v>4</v>
      </c>
      <c r="E4" s="338">
        <v>5</v>
      </c>
      <c r="F4" s="338">
        <v>6</v>
      </c>
      <c r="G4" s="338">
        <v>7</v>
      </c>
      <c r="H4" s="338">
        <v>8</v>
      </c>
      <c r="I4" s="338">
        <v>9</v>
      </c>
      <c r="J4" s="338">
        <v>10</v>
      </c>
      <c r="K4" s="338">
        <v>11</v>
      </c>
      <c r="L4" s="338">
        <v>12</v>
      </c>
      <c r="M4" s="338">
        <v>13</v>
      </c>
      <c r="N4" s="338">
        <v>14</v>
      </c>
      <c r="O4" s="338">
        <v>15</v>
      </c>
      <c r="P4" s="338">
        <v>16</v>
      </c>
      <c r="Q4" s="338">
        <v>17</v>
      </c>
      <c r="R4" s="338">
        <v>18</v>
      </c>
      <c r="S4" s="338">
        <v>19</v>
      </c>
      <c r="T4" s="338">
        <v>20</v>
      </c>
      <c r="U4" s="338">
        <v>21</v>
      </c>
      <c r="V4" s="338">
        <v>22</v>
      </c>
      <c r="W4" s="338">
        <v>23</v>
      </c>
      <c r="X4" s="338">
        <v>24</v>
      </c>
      <c r="Y4" s="338">
        <v>25</v>
      </c>
      <c r="Z4" s="338">
        <v>26</v>
      </c>
      <c r="AA4" s="338">
        <v>27</v>
      </c>
      <c r="AB4" s="338">
        <v>28</v>
      </c>
    </row>
    <row r="5" spans="1:28" ht="24.75" customHeight="1">
      <c r="A5" s="333" t="s">
        <v>850</v>
      </c>
      <c r="B5" s="331">
        <v>0</v>
      </c>
      <c r="C5" s="331">
        <v>0</v>
      </c>
      <c r="D5" s="331">
        <v>0</v>
      </c>
      <c r="E5" s="331">
        <v>0</v>
      </c>
      <c r="F5" s="331">
        <v>0</v>
      </c>
      <c r="G5" s="331">
        <v>0</v>
      </c>
      <c r="H5" s="331">
        <v>0</v>
      </c>
      <c r="I5" s="331"/>
      <c r="J5" s="331">
        <v>0</v>
      </c>
      <c r="K5" s="331">
        <v>0</v>
      </c>
      <c r="L5" s="331">
        <v>0</v>
      </c>
      <c r="M5" s="331">
        <v>0</v>
      </c>
      <c r="N5" s="331">
        <v>0</v>
      </c>
      <c r="O5" s="331">
        <v>0</v>
      </c>
      <c r="P5" s="331">
        <v>0</v>
      </c>
      <c r="Q5" s="331">
        <v>0</v>
      </c>
      <c r="R5" s="331">
        <v>0</v>
      </c>
      <c r="S5" s="331">
        <v>0</v>
      </c>
      <c r="T5" s="331">
        <v>0</v>
      </c>
      <c r="U5" s="331">
        <v>0</v>
      </c>
      <c r="V5" s="331">
        <v>0</v>
      </c>
      <c r="W5" s="331">
        <v>0</v>
      </c>
      <c r="X5" s="331">
        <v>0</v>
      </c>
      <c r="Y5" s="331">
        <v>0</v>
      </c>
      <c r="Z5" s="329">
        <v>0</v>
      </c>
      <c r="AA5" s="329">
        <v>0</v>
      </c>
      <c r="AB5" s="329">
        <v>0</v>
      </c>
    </row>
    <row r="6" spans="1:28" ht="24.75" customHeight="1">
      <c r="A6" s="333" t="s">
        <v>849</v>
      </c>
      <c r="B6" s="331">
        <v>1</v>
      </c>
      <c r="C6" s="331">
        <v>1</v>
      </c>
      <c r="D6" s="331">
        <v>1</v>
      </c>
      <c r="E6" s="331">
        <v>0</v>
      </c>
      <c r="F6" s="331"/>
      <c r="G6" s="331">
        <v>0</v>
      </c>
      <c r="H6" s="331">
        <v>1</v>
      </c>
      <c r="I6" s="331">
        <v>1</v>
      </c>
      <c r="J6" s="331">
        <v>1</v>
      </c>
      <c r="K6" s="331">
        <v>0</v>
      </c>
      <c r="L6" s="331">
        <v>0</v>
      </c>
      <c r="M6" s="331">
        <v>0</v>
      </c>
      <c r="N6" s="331">
        <v>0</v>
      </c>
      <c r="O6" s="331">
        <v>0</v>
      </c>
      <c r="P6" s="331">
        <v>0</v>
      </c>
      <c r="Q6" s="331">
        <v>0</v>
      </c>
      <c r="R6" s="331">
        <v>0</v>
      </c>
      <c r="S6" s="331">
        <v>0</v>
      </c>
      <c r="T6" s="331">
        <v>0</v>
      </c>
      <c r="U6" s="331">
        <v>0</v>
      </c>
      <c r="V6" s="331">
        <v>0</v>
      </c>
      <c r="W6" s="331">
        <v>0</v>
      </c>
      <c r="X6" s="331">
        <v>0</v>
      </c>
      <c r="Y6" s="331">
        <v>0</v>
      </c>
      <c r="Z6" s="330">
        <v>0</v>
      </c>
      <c r="AA6" s="330">
        <v>0</v>
      </c>
      <c r="AB6" s="330">
        <v>0</v>
      </c>
    </row>
    <row r="7" spans="1:28" ht="24.75" customHeight="1">
      <c r="A7" s="334" t="s">
        <v>848</v>
      </c>
      <c r="B7" s="331">
        <v>0</v>
      </c>
      <c r="C7" s="331"/>
      <c r="D7" s="331">
        <v>0</v>
      </c>
      <c r="E7" s="331">
        <v>14</v>
      </c>
      <c r="F7" s="331">
        <v>13.83</v>
      </c>
      <c r="G7" s="331">
        <v>13.83</v>
      </c>
      <c r="H7" s="331">
        <v>15</v>
      </c>
      <c r="I7" s="331">
        <v>15.14</v>
      </c>
      <c r="J7" s="331">
        <v>15.14</v>
      </c>
      <c r="K7" s="331">
        <v>18.02</v>
      </c>
      <c r="L7" s="331">
        <v>17.93</v>
      </c>
      <c r="M7" s="331">
        <v>17.93</v>
      </c>
      <c r="N7" s="331">
        <v>21.06</v>
      </c>
      <c r="O7" s="331">
        <v>21.06</v>
      </c>
      <c r="P7" s="331">
        <v>21.06</v>
      </c>
      <c r="Q7" s="331">
        <v>0</v>
      </c>
      <c r="R7" s="331">
        <v>0</v>
      </c>
      <c r="S7" s="331">
        <v>0</v>
      </c>
      <c r="T7" s="331">
        <v>0</v>
      </c>
      <c r="U7" s="331">
        <v>0</v>
      </c>
      <c r="V7" s="331">
        <v>0</v>
      </c>
      <c r="W7" s="331">
        <v>0</v>
      </c>
      <c r="X7" s="331">
        <v>0</v>
      </c>
      <c r="Y7" s="331">
        <v>0</v>
      </c>
      <c r="Z7" s="330">
        <v>0</v>
      </c>
      <c r="AA7" s="330">
        <v>0</v>
      </c>
      <c r="AB7" s="330">
        <v>0</v>
      </c>
    </row>
    <row r="8" spans="1:28" ht="24.75" customHeight="1">
      <c r="A8" s="333" t="s">
        <v>847</v>
      </c>
      <c r="B8" s="331">
        <v>5.07</v>
      </c>
      <c r="C8" s="332">
        <v>5.05</v>
      </c>
      <c r="D8" s="331">
        <v>5.05</v>
      </c>
      <c r="E8" s="331">
        <v>5.07</v>
      </c>
      <c r="F8" s="331">
        <v>5.01</v>
      </c>
      <c r="G8" s="331">
        <v>5.01</v>
      </c>
      <c r="H8" s="331">
        <v>10.14</v>
      </c>
      <c r="I8" s="331">
        <v>2.47</v>
      </c>
      <c r="J8" s="331">
        <v>2.47</v>
      </c>
      <c r="K8" s="331">
        <v>7.61</v>
      </c>
      <c r="L8" s="331">
        <v>15.32</v>
      </c>
      <c r="M8" s="331">
        <v>15.32</v>
      </c>
      <c r="N8" s="331">
        <v>10.14</v>
      </c>
      <c r="O8" s="331">
        <v>10.13</v>
      </c>
      <c r="P8" s="331">
        <v>10.13</v>
      </c>
      <c r="Q8" s="331">
        <v>0</v>
      </c>
      <c r="R8" s="331">
        <v>0</v>
      </c>
      <c r="S8" s="331">
        <v>0</v>
      </c>
      <c r="T8" s="331">
        <v>0</v>
      </c>
      <c r="U8" s="331">
        <v>0</v>
      </c>
      <c r="V8" s="331">
        <v>0</v>
      </c>
      <c r="W8" s="331">
        <v>0</v>
      </c>
      <c r="X8" s="331">
        <v>0</v>
      </c>
      <c r="Y8" s="331">
        <v>0</v>
      </c>
      <c r="Z8" s="330">
        <v>0</v>
      </c>
      <c r="AA8" s="330">
        <v>0</v>
      </c>
      <c r="AB8" s="330">
        <v>0</v>
      </c>
    </row>
    <row r="9" spans="1:25" ht="24.75" customHeight="1">
      <c r="A9" s="333" t="s">
        <v>846</v>
      </c>
      <c r="B9" s="331"/>
      <c r="C9" s="331"/>
      <c r="D9" s="331"/>
      <c r="E9" s="331"/>
      <c r="F9" s="331"/>
      <c r="G9" s="331"/>
      <c r="H9" s="331"/>
      <c r="I9" s="331"/>
      <c r="J9" s="331"/>
      <c r="K9" s="331"/>
      <c r="L9" s="331"/>
      <c r="M9" s="331"/>
      <c r="N9" s="331"/>
      <c r="O9" s="331"/>
      <c r="P9" s="331"/>
      <c r="Q9" s="331"/>
      <c r="R9" s="331"/>
      <c r="S9" s="331"/>
      <c r="T9" s="331"/>
      <c r="U9" s="331"/>
      <c r="V9" s="331"/>
      <c r="W9" s="331"/>
      <c r="X9" s="331"/>
      <c r="Y9" s="331"/>
    </row>
    <row r="10" spans="1:28" ht="24.75" customHeight="1">
      <c r="A10" s="337" t="s">
        <v>845</v>
      </c>
      <c r="B10" s="331">
        <v>0</v>
      </c>
      <c r="C10" s="331"/>
      <c r="D10" s="331">
        <v>0</v>
      </c>
      <c r="E10" s="331">
        <v>0</v>
      </c>
      <c r="F10" s="331"/>
      <c r="G10" s="331">
        <v>0</v>
      </c>
      <c r="H10" s="331">
        <v>50</v>
      </c>
      <c r="I10" s="331">
        <v>0.29</v>
      </c>
      <c r="J10" s="331">
        <v>0.29</v>
      </c>
      <c r="K10" s="331">
        <v>0</v>
      </c>
      <c r="L10" s="331">
        <v>0.64</v>
      </c>
      <c r="M10" s="331">
        <v>0.64</v>
      </c>
      <c r="N10" s="331">
        <v>100</v>
      </c>
      <c r="O10" s="331">
        <v>133.05</v>
      </c>
      <c r="P10" s="331">
        <v>133.05</v>
      </c>
      <c r="Q10" s="331">
        <v>0</v>
      </c>
      <c r="R10" s="331">
        <v>0</v>
      </c>
      <c r="S10" s="331">
        <v>0</v>
      </c>
      <c r="T10" s="331">
        <v>0</v>
      </c>
      <c r="U10" s="331">
        <v>0</v>
      </c>
      <c r="V10" s="331">
        <v>0</v>
      </c>
      <c r="W10" s="331">
        <v>0</v>
      </c>
      <c r="X10" s="331">
        <v>0</v>
      </c>
      <c r="Y10" s="331">
        <v>0</v>
      </c>
      <c r="Z10" s="330">
        <v>0</v>
      </c>
      <c r="AA10" s="330">
        <v>0</v>
      </c>
      <c r="AB10" s="330">
        <v>0</v>
      </c>
    </row>
    <row r="11" spans="1:28" ht="24.75" customHeight="1">
      <c r="A11" s="337" t="s">
        <v>844</v>
      </c>
      <c r="B11" s="331">
        <v>0</v>
      </c>
      <c r="C11" s="331"/>
      <c r="D11" s="331">
        <v>0</v>
      </c>
      <c r="E11" s="331">
        <v>0</v>
      </c>
      <c r="F11" s="331"/>
      <c r="G11" s="331">
        <v>0</v>
      </c>
      <c r="H11" s="331">
        <v>20</v>
      </c>
      <c r="I11" s="331">
        <v>1.97</v>
      </c>
      <c r="J11" s="331">
        <v>1.97</v>
      </c>
      <c r="K11" s="331">
        <v>0</v>
      </c>
      <c r="L11" s="331">
        <v>17.97</v>
      </c>
      <c r="M11" s="331">
        <v>17.97</v>
      </c>
      <c r="N11" s="331">
        <v>40</v>
      </c>
      <c r="O11" s="331">
        <v>40.04</v>
      </c>
      <c r="P11" s="331">
        <v>40.04</v>
      </c>
      <c r="Q11" s="331">
        <v>0</v>
      </c>
      <c r="R11" s="331">
        <v>0</v>
      </c>
      <c r="S11" s="331">
        <v>0</v>
      </c>
      <c r="T11" s="331">
        <v>0</v>
      </c>
      <c r="U11" s="331">
        <v>0</v>
      </c>
      <c r="V11" s="331">
        <v>0</v>
      </c>
      <c r="W11" s="331">
        <v>0</v>
      </c>
      <c r="X11" s="331">
        <v>0</v>
      </c>
      <c r="Y11" s="331">
        <v>0</v>
      </c>
      <c r="Z11" s="330">
        <v>0</v>
      </c>
      <c r="AA11" s="330">
        <v>0</v>
      </c>
      <c r="AB11" s="330">
        <v>0</v>
      </c>
    </row>
    <row r="12" spans="1:28" ht="24.75" customHeight="1">
      <c r="A12" s="336" t="s">
        <v>843</v>
      </c>
      <c r="B12" s="331">
        <v>0</v>
      </c>
      <c r="C12" s="331"/>
      <c r="D12" s="331">
        <v>0</v>
      </c>
      <c r="E12" s="331">
        <v>5</v>
      </c>
      <c r="F12" s="331">
        <v>5</v>
      </c>
      <c r="G12" s="331">
        <v>5</v>
      </c>
      <c r="H12" s="331">
        <v>12.99</v>
      </c>
      <c r="I12" s="331">
        <v>11.6</v>
      </c>
      <c r="J12" s="331">
        <v>11.6</v>
      </c>
      <c r="K12" s="331">
        <v>2</v>
      </c>
      <c r="L12" s="331">
        <v>3.33</v>
      </c>
      <c r="M12" s="331">
        <v>3.33</v>
      </c>
      <c r="N12" s="331">
        <v>0</v>
      </c>
      <c r="O12" s="331">
        <v>0.06</v>
      </c>
      <c r="P12" s="331">
        <v>0.06</v>
      </c>
      <c r="Q12" s="331">
        <v>0</v>
      </c>
      <c r="R12" s="331">
        <v>0</v>
      </c>
      <c r="S12" s="331">
        <v>0</v>
      </c>
      <c r="T12" s="331">
        <v>0</v>
      </c>
      <c r="U12" s="331">
        <v>0</v>
      </c>
      <c r="V12" s="331">
        <v>0</v>
      </c>
      <c r="W12" s="331">
        <v>0</v>
      </c>
      <c r="X12" s="331">
        <v>0</v>
      </c>
      <c r="Y12" s="331">
        <v>0</v>
      </c>
      <c r="Z12" s="330">
        <v>0</v>
      </c>
      <c r="AA12" s="330">
        <v>0</v>
      </c>
      <c r="AB12" s="330">
        <v>0</v>
      </c>
    </row>
    <row r="13" spans="1:28" ht="24.75" customHeight="1">
      <c r="A13" s="336" t="s">
        <v>842</v>
      </c>
      <c r="B13" s="331">
        <v>0</v>
      </c>
      <c r="C13" s="331"/>
      <c r="D13" s="331">
        <v>0</v>
      </c>
      <c r="E13" s="331">
        <v>8.75</v>
      </c>
      <c r="F13" s="331">
        <v>5.42</v>
      </c>
      <c r="G13" s="331">
        <v>5.42</v>
      </c>
      <c r="H13" s="331">
        <v>0</v>
      </c>
      <c r="I13" s="331">
        <v>0</v>
      </c>
      <c r="J13" s="331">
        <v>3.33</v>
      </c>
      <c r="K13" s="331">
        <v>8.75</v>
      </c>
      <c r="L13" s="331">
        <v>8.65</v>
      </c>
      <c r="M13" s="331">
        <v>8.65</v>
      </c>
      <c r="N13" s="331">
        <v>14</v>
      </c>
      <c r="O13" s="331">
        <v>12.42</v>
      </c>
      <c r="P13" s="331">
        <v>12.42</v>
      </c>
      <c r="Q13" s="331">
        <v>0</v>
      </c>
      <c r="R13" s="331">
        <v>0</v>
      </c>
      <c r="S13" s="331">
        <v>0</v>
      </c>
      <c r="T13" s="331">
        <v>0</v>
      </c>
      <c r="U13" s="331">
        <v>0</v>
      </c>
      <c r="V13" s="331">
        <v>0</v>
      </c>
      <c r="W13" s="331">
        <v>0</v>
      </c>
      <c r="X13" s="331">
        <v>0</v>
      </c>
      <c r="Y13" s="331">
        <v>0</v>
      </c>
      <c r="Z13" s="330">
        <v>0</v>
      </c>
      <c r="AA13" s="330">
        <v>0</v>
      </c>
      <c r="AB13" s="330">
        <v>0</v>
      </c>
    </row>
    <row r="14" spans="1:28" ht="24.75" customHeight="1">
      <c r="A14" s="336" t="s">
        <v>841</v>
      </c>
      <c r="B14" s="331">
        <v>0</v>
      </c>
      <c r="C14" s="331"/>
      <c r="D14" s="331">
        <v>0</v>
      </c>
      <c r="E14" s="331">
        <v>2.4</v>
      </c>
      <c r="F14" s="331">
        <v>1.64</v>
      </c>
      <c r="G14" s="331">
        <v>1.64</v>
      </c>
      <c r="H14" s="331">
        <v>2.5</v>
      </c>
      <c r="I14" s="331">
        <v>0.81</v>
      </c>
      <c r="J14" s="331">
        <v>0.81</v>
      </c>
      <c r="K14" s="331">
        <v>2.5</v>
      </c>
      <c r="L14" s="331">
        <v>2.46</v>
      </c>
      <c r="M14" s="331">
        <v>2.46</v>
      </c>
      <c r="N14" s="331">
        <v>0</v>
      </c>
      <c r="O14" s="331">
        <v>2.41</v>
      </c>
      <c r="P14" s="331">
        <v>2.41</v>
      </c>
      <c r="Q14" s="331">
        <v>0</v>
      </c>
      <c r="R14" s="331">
        <v>0</v>
      </c>
      <c r="S14" s="331">
        <v>0</v>
      </c>
      <c r="T14" s="331">
        <v>0</v>
      </c>
      <c r="U14" s="331">
        <v>0</v>
      </c>
      <c r="V14" s="331">
        <v>0</v>
      </c>
      <c r="W14" s="331">
        <v>0</v>
      </c>
      <c r="X14" s="331">
        <v>0</v>
      </c>
      <c r="Y14" s="331">
        <v>0</v>
      </c>
      <c r="Z14" s="330">
        <v>0</v>
      </c>
      <c r="AA14" s="330">
        <v>0</v>
      </c>
      <c r="AB14" s="330">
        <v>0</v>
      </c>
    </row>
    <row r="15" spans="1:28" ht="24.75" customHeight="1">
      <c r="A15" s="336" t="s">
        <v>840</v>
      </c>
      <c r="B15" s="331">
        <v>0</v>
      </c>
      <c r="C15" s="331"/>
      <c r="D15" s="331">
        <v>0</v>
      </c>
      <c r="E15" s="331">
        <v>3.5</v>
      </c>
      <c r="F15" s="331">
        <v>1.24</v>
      </c>
      <c r="G15" s="331">
        <v>1.24</v>
      </c>
      <c r="H15" s="331">
        <v>3.75</v>
      </c>
      <c r="I15" s="331">
        <v>1.41</v>
      </c>
      <c r="J15" s="331">
        <v>1.41</v>
      </c>
      <c r="K15" s="331">
        <v>3.75</v>
      </c>
      <c r="L15" s="331">
        <v>3.39</v>
      </c>
      <c r="M15" s="331">
        <v>3.39</v>
      </c>
      <c r="N15" s="331">
        <v>2.5</v>
      </c>
      <c r="O15" s="331">
        <v>6.85</v>
      </c>
      <c r="P15" s="331">
        <v>6.85</v>
      </c>
      <c r="Q15" s="331">
        <v>0</v>
      </c>
      <c r="R15" s="331">
        <v>0</v>
      </c>
      <c r="S15" s="331">
        <v>0</v>
      </c>
      <c r="T15" s="331">
        <v>0</v>
      </c>
      <c r="U15" s="331">
        <v>0</v>
      </c>
      <c r="V15" s="331">
        <v>0</v>
      </c>
      <c r="W15" s="331">
        <v>0</v>
      </c>
      <c r="X15" s="331">
        <v>0</v>
      </c>
      <c r="Y15" s="331">
        <v>0</v>
      </c>
      <c r="Z15" s="330">
        <v>0</v>
      </c>
      <c r="AA15" s="330">
        <v>0</v>
      </c>
      <c r="AB15" s="330">
        <v>0</v>
      </c>
    </row>
    <row r="16" spans="1:28" ht="24.75" customHeight="1">
      <c r="A16" s="336" t="s">
        <v>839</v>
      </c>
      <c r="B16" s="331">
        <v>0</v>
      </c>
      <c r="C16" s="331"/>
      <c r="D16" s="331">
        <v>0</v>
      </c>
      <c r="E16" s="331">
        <v>0</v>
      </c>
      <c r="F16" s="331"/>
      <c r="G16" s="331">
        <v>0</v>
      </c>
      <c r="H16" s="331">
        <v>7.95</v>
      </c>
      <c r="I16" s="331">
        <v>1.4</v>
      </c>
      <c r="J16" s="331">
        <v>1.4</v>
      </c>
      <c r="K16" s="331">
        <v>0</v>
      </c>
      <c r="L16" s="331">
        <v>4.53</v>
      </c>
      <c r="M16" s="331">
        <v>4.53</v>
      </c>
      <c r="N16" s="331">
        <v>5.55</v>
      </c>
      <c r="O16" s="331">
        <v>6.85</v>
      </c>
      <c r="P16" s="331">
        <v>6.85</v>
      </c>
      <c r="Q16" s="331">
        <v>0</v>
      </c>
      <c r="R16" s="331">
        <v>0</v>
      </c>
      <c r="S16" s="331">
        <v>0</v>
      </c>
      <c r="T16" s="331">
        <v>0</v>
      </c>
      <c r="U16" s="331">
        <v>0</v>
      </c>
      <c r="V16" s="331">
        <v>0</v>
      </c>
      <c r="W16" s="331">
        <v>0</v>
      </c>
      <c r="X16" s="331">
        <v>0</v>
      </c>
      <c r="Y16" s="331">
        <v>0</v>
      </c>
      <c r="Z16" s="330">
        <v>0</v>
      </c>
      <c r="AA16" s="330">
        <v>0</v>
      </c>
      <c r="AB16" s="330">
        <v>0</v>
      </c>
    </row>
    <row r="17" spans="1:28" ht="24.75" customHeight="1">
      <c r="A17" s="336" t="s">
        <v>838</v>
      </c>
      <c r="B17" s="331">
        <v>0</v>
      </c>
      <c r="C17" s="331"/>
      <c r="D17" s="331">
        <v>0</v>
      </c>
      <c r="E17" s="331">
        <v>0</v>
      </c>
      <c r="F17" s="331"/>
      <c r="G17" s="331">
        <v>0</v>
      </c>
      <c r="H17" s="331">
        <v>1.58</v>
      </c>
      <c r="I17" s="331">
        <v>0.43</v>
      </c>
      <c r="J17" s="331">
        <v>0.43</v>
      </c>
      <c r="K17" s="331">
        <v>0</v>
      </c>
      <c r="L17" s="331">
        <v>0.47</v>
      </c>
      <c r="M17" s="331">
        <v>0.47</v>
      </c>
      <c r="N17" s="331">
        <v>3.82</v>
      </c>
      <c r="O17" s="331">
        <v>2.29</v>
      </c>
      <c r="P17" s="331">
        <v>2.29</v>
      </c>
      <c r="Q17" s="331">
        <v>0</v>
      </c>
      <c r="R17" s="331">
        <v>0</v>
      </c>
      <c r="S17" s="331">
        <v>0</v>
      </c>
      <c r="T17" s="331">
        <v>0</v>
      </c>
      <c r="U17" s="331">
        <v>0</v>
      </c>
      <c r="V17" s="331">
        <v>0</v>
      </c>
      <c r="W17" s="331">
        <v>0</v>
      </c>
      <c r="X17" s="331">
        <v>0</v>
      </c>
      <c r="Y17" s="331">
        <v>0</v>
      </c>
      <c r="Z17" s="330">
        <v>0</v>
      </c>
      <c r="AA17" s="330">
        <v>0</v>
      </c>
      <c r="AB17" s="330">
        <v>0</v>
      </c>
    </row>
    <row r="18" spans="1:28" ht="24.75" customHeight="1">
      <c r="A18" s="336" t="s">
        <v>837</v>
      </c>
      <c r="B18" s="331">
        <v>0</v>
      </c>
      <c r="C18" s="331"/>
      <c r="D18" s="331">
        <v>0</v>
      </c>
      <c r="E18" s="331">
        <v>0</v>
      </c>
      <c r="F18" s="331"/>
      <c r="G18" s="331">
        <v>0</v>
      </c>
      <c r="H18" s="331">
        <v>0</v>
      </c>
      <c r="I18" s="331">
        <v>0</v>
      </c>
      <c r="J18" s="331">
        <v>0</v>
      </c>
      <c r="K18" s="331">
        <v>2</v>
      </c>
      <c r="L18" s="331">
        <v>1.95</v>
      </c>
      <c r="M18" s="331">
        <v>1.95</v>
      </c>
      <c r="N18" s="331">
        <v>7</v>
      </c>
      <c r="O18" s="331">
        <v>7</v>
      </c>
      <c r="P18" s="331">
        <v>7</v>
      </c>
      <c r="Q18" s="331">
        <v>0</v>
      </c>
      <c r="R18" s="331">
        <v>0</v>
      </c>
      <c r="S18" s="331">
        <v>0</v>
      </c>
      <c r="T18" s="331">
        <v>0</v>
      </c>
      <c r="U18" s="331">
        <v>0</v>
      </c>
      <c r="V18" s="331">
        <v>0</v>
      </c>
      <c r="W18" s="331">
        <v>0</v>
      </c>
      <c r="X18" s="331">
        <v>0</v>
      </c>
      <c r="Y18" s="331">
        <v>0</v>
      </c>
      <c r="Z18" s="330">
        <v>0</v>
      </c>
      <c r="AA18" s="330">
        <v>0</v>
      </c>
      <c r="AB18" s="330">
        <v>0</v>
      </c>
    </row>
    <row r="19" spans="1:28" ht="24.75" customHeight="1">
      <c r="A19" s="336" t="s">
        <v>836</v>
      </c>
      <c r="B19" s="331">
        <v>0</v>
      </c>
      <c r="C19" s="331"/>
      <c r="D19" s="331">
        <v>0</v>
      </c>
      <c r="E19" s="331">
        <v>0</v>
      </c>
      <c r="F19" s="331"/>
      <c r="G19" s="331">
        <v>0</v>
      </c>
      <c r="H19" s="331">
        <v>2.3</v>
      </c>
      <c r="I19" s="331">
        <v>1.5</v>
      </c>
      <c r="J19" s="331">
        <v>1.5</v>
      </c>
      <c r="K19" s="331">
        <v>3.54</v>
      </c>
      <c r="L19" s="331">
        <v>2.31</v>
      </c>
      <c r="M19" s="331">
        <v>2.31</v>
      </c>
      <c r="N19" s="331">
        <v>3.16</v>
      </c>
      <c r="O19" s="331">
        <v>4.03</v>
      </c>
      <c r="P19" s="331">
        <v>4.03</v>
      </c>
      <c r="Q19" s="331">
        <v>0</v>
      </c>
      <c r="R19" s="331">
        <v>0</v>
      </c>
      <c r="S19" s="331">
        <v>0</v>
      </c>
      <c r="T19" s="331">
        <v>0</v>
      </c>
      <c r="U19" s="331">
        <v>0</v>
      </c>
      <c r="V19" s="331">
        <v>0</v>
      </c>
      <c r="W19" s="331">
        <v>0</v>
      </c>
      <c r="X19" s="331">
        <v>0</v>
      </c>
      <c r="Y19" s="331">
        <v>0</v>
      </c>
      <c r="Z19" s="330">
        <v>0</v>
      </c>
      <c r="AA19" s="330">
        <v>0</v>
      </c>
      <c r="AB19" s="330">
        <v>0</v>
      </c>
    </row>
    <row r="20" spans="1:28" ht="18.75" customHeight="1">
      <c r="A20" s="333" t="s">
        <v>835</v>
      </c>
      <c r="B20" s="331">
        <v>11.24</v>
      </c>
      <c r="C20" s="331">
        <v>11.24</v>
      </c>
      <c r="D20" s="331">
        <v>11.24</v>
      </c>
      <c r="E20" s="331">
        <v>32.74</v>
      </c>
      <c r="F20" s="331">
        <v>32.21</v>
      </c>
      <c r="G20" s="331">
        <v>32.21</v>
      </c>
      <c r="H20" s="331">
        <v>23.57</v>
      </c>
      <c r="I20" s="331">
        <v>23.38</v>
      </c>
      <c r="J20" s="331">
        <v>23.38</v>
      </c>
      <c r="K20" s="331">
        <v>24.7</v>
      </c>
      <c r="L20" s="331">
        <v>24.69</v>
      </c>
      <c r="M20" s="331">
        <v>24.69</v>
      </c>
      <c r="N20" s="331">
        <v>25.89</v>
      </c>
      <c r="O20" s="331">
        <v>26.36</v>
      </c>
      <c r="P20" s="331">
        <v>26.36</v>
      </c>
      <c r="Q20" s="331">
        <v>27.9</v>
      </c>
      <c r="R20" s="331">
        <v>27.9</v>
      </c>
      <c r="S20" s="331">
        <v>27.9</v>
      </c>
      <c r="T20" s="331">
        <v>29.7</v>
      </c>
      <c r="U20" s="331">
        <v>27.51</v>
      </c>
      <c r="V20" s="331">
        <v>27.51</v>
      </c>
      <c r="W20" s="331">
        <v>30.6</v>
      </c>
      <c r="X20" s="331">
        <v>32.79</v>
      </c>
      <c r="Y20" s="331">
        <v>32.79</v>
      </c>
      <c r="Z20" s="330">
        <v>0</v>
      </c>
      <c r="AA20" s="330">
        <v>0</v>
      </c>
      <c r="AB20" s="330">
        <v>0</v>
      </c>
    </row>
    <row r="21" spans="1:25" ht="24.75" customHeight="1">
      <c r="A21" s="333" t="s">
        <v>834</v>
      </c>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row>
    <row r="22" spans="1:28" ht="24.75" customHeight="1">
      <c r="A22" s="335" t="s">
        <v>833</v>
      </c>
      <c r="B22" s="331">
        <v>0.12</v>
      </c>
      <c r="C22" s="331">
        <v>0.12</v>
      </c>
      <c r="D22" s="331">
        <v>0.12</v>
      </c>
      <c r="E22" s="331">
        <v>0.12</v>
      </c>
      <c r="F22" s="331">
        <v>0.12</v>
      </c>
      <c r="G22" s="331">
        <v>0.12</v>
      </c>
      <c r="H22" s="331">
        <v>0.17</v>
      </c>
      <c r="I22" s="331">
        <v>0.17</v>
      </c>
      <c r="J22" s="331">
        <v>0.17</v>
      </c>
      <c r="K22" s="331">
        <v>0.18</v>
      </c>
      <c r="L22" s="331">
        <v>0.18</v>
      </c>
      <c r="M22" s="331">
        <v>0.18</v>
      </c>
      <c r="N22" s="331">
        <v>0.17</v>
      </c>
      <c r="O22" s="331">
        <v>0.17</v>
      </c>
      <c r="P22" s="331">
        <v>0.17</v>
      </c>
      <c r="Q22" s="331">
        <v>2.395</v>
      </c>
      <c r="R22" s="331">
        <v>2.3949</v>
      </c>
      <c r="S22" s="331">
        <v>2.3949</v>
      </c>
      <c r="T22" s="331">
        <v>7.67</v>
      </c>
      <c r="U22" s="331">
        <v>7.67</v>
      </c>
      <c r="V22" s="331">
        <v>7.67</v>
      </c>
      <c r="W22" s="331">
        <v>10.95</v>
      </c>
      <c r="X22" s="331">
        <v>10.95</v>
      </c>
      <c r="Y22" s="331">
        <v>10.95</v>
      </c>
      <c r="Z22" s="330">
        <v>0</v>
      </c>
      <c r="AA22" s="330">
        <v>0</v>
      </c>
      <c r="AB22" s="330">
        <v>0</v>
      </c>
    </row>
    <row r="23" spans="1:28" ht="24.75" customHeight="1">
      <c r="A23" s="335" t="s">
        <v>832</v>
      </c>
      <c r="B23" s="331">
        <v>8.58</v>
      </c>
      <c r="C23" s="331">
        <v>8.58</v>
      </c>
      <c r="D23" s="331">
        <v>8.58</v>
      </c>
      <c r="E23" s="331">
        <v>30.11</v>
      </c>
      <c r="F23" s="331">
        <v>26.73</v>
      </c>
      <c r="G23" s="331">
        <v>26.73</v>
      </c>
      <c r="H23" s="331">
        <v>12.69</v>
      </c>
      <c r="I23" s="331">
        <v>16.08</v>
      </c>
      <c r="J23" s="331">
        <v>16.08</v>
      </c>
      <c r="K23" s="331">
        <v>27.22</v>
      </c>
      <c r="L23" s="331">
        <v>27.22</v>
      </c>
      <c r="M23" s="331">
        <v>27.22</v>
      </c>
      <c r="N23" s="331">
        <v>32.65</v>
      </c>
      <c r="O23" s="331">
        <v>32.65</v>
      </c>
      <c r="P23" s="331">
        <v>32.65</v>
      </c>
      <c r="Q23" s="331">
        <v>16.04</v>
      </c>
      <c r="R23" s="331">
        <v>16.04</v>
      </c>
      <c r="S23" s="331">
        <v>16.04</v>
      </c>
      <c r="T23" s="331">
        <v>25.11</v>
      </c>
      <c r="U23" s="331">
        <v>25.11</v>
      </c>
      <c r="V23" s="331">
        <v>25.11</v>
      </c>
      <c r="W23" s="331">
        <v>28.95</v>
      </c>
      <c r="X23" s="331">
        <v>28.95</v>
      </c>
      <c r="Y23" s="331">
        <v>28.95</v>
      </c>
      <c r="Z23" s="330">
        <v>0</v>
      </c>
      <c r="AA23" s="330">
        <v>0</v>
      </c>
      <c r="AB23" s="330">
        <v>0</v>
      </c>
    </row>
    <row r="24" spans="1:28" ht="24.75" customHeight="1">
      <c r="A24" s="333" t="s">
        <v>831</v>
      </c>
      <c r="B24" s="331">
        <v>80</v>
      </c>
      <c r="C24" s="331">
        <v>80</v>
      </c>
      <c r="D24" s="331">
        <v>80</v>
      </c>
      <c r="E24" s="331">
        <v>60</v>
      </c>
      <c r="F24" s="331">
        <v>60</v>
      </c>
      <c r="G24" s="331">
        <v>60</v>
      </c>
      <c r="H24" s="331">
        <v>60</v>
      </c>
      <c r="I24" s="331">
        <v>60</v>
      </c>
      <c r="J24" s="331">
        <v>60</v>
      </c>
      <c r="K24" s="331">
        <v>0</v>
      </c>
      <c r="L24" s="331">
        <v>0</v>
      </c>
      <c r="M24" s="331">
        <v>0</v>
      </c>
      <c r="N24" s="331">
        <v>0</v>
      </c>
      <c r="O24" s="331">
        <v>0</v>
      </c>
      <c r="P24" s="331">
        <v>0</v>
      </c>
      <c r="Q24" s="331">
        <v>0</v>
      </c>
      <c r="R24" s="331">
        <v>0</v>
      </c>
      <c r="S24" s="331">
        <v>0</v>
      </c>
      <c r="T24" s="331">
        <v>0</v>
      </c>
      <c r="U24" s="331">
        <v>0</v>
      </c>
      <c r="V24" s="331">
        <v>0</v>
      </c>
      <c r="W24" s="331"/>
      <c r="X24" s="331"/>
      <c r="Y24" s="331"/>
      <c r="Z24" s="330">
        <v>0</v>
      </c>
      <c r="AA24" s="330">
        <v>0</v>
      </c>
      <c r="AB24" s="330">
        <v>0</v>
      </c>
    </row>
    <row r="25" spans="1:28" ht="24.75" customHeight="1">
      <c r="A25" s="333" t="s">
        <v>830</v>
      </c>
      <c r="B25" s="331">
        <v>4.36</v>
      </c>
      <c r="C25" s="331">
        <v>0.53</v>
      </c>
      <c r="D25" s="331">
        <v>0.53</v>
      </c>
      <c r="E25" s="331">
        <v>0</v>
      </c>
      <c r="F25" s="331">
        <v>0.15</v>
      </c>
      <c r="G25" s="331">
        <v>0.15</v>
      </c>
      <c r="H25" s="331">
        <v>0</v>
      </c>
      <c r="I25" s="331">
        <v>0</v>
      </c>
      <c r="J25" s="331">
        <v>1.06</v>
      </c>
      <c r="K25" s="331">
        <v>0.56</v>
      </c>
      <c r="L25" s="331">
        <v>3.06</v>
      </c>
      <c r="M25" s="331">
        <v>3.06</v>
      </c>
      <c r="N25" s="331">
        <v>3.61</v>
      </c>
      <c r="O25" s="331">
        <v>3.09</v>
      </c>
      <c r="P25" s="331">
        <v>3.09</v>
      </c>
      <c r="Q25" s="331">
        <v>0</v>
      </c>
      <c r="R25" s="331">
        <v>0</v>
      </c>
      <c r="S25" s="331">
        <v>0</v>
      </c>
      <c r="T25" s="331">
        <v>0</v>
      </c>
      <c r="U25" s="331">
        <v>0</v>
      </c>
      <c r="V25" s="331">
        <v>0</v>
      </c>
      <c r="W25" s="331">
        <v>0</v>
      </c>
      <c r="X25" s="331">
        <v>0</v>
      </c>
      <c r="Y25" s="331">
        <v>0</v>
      </c>
      <c r="Z25" s="330">
        <v>0</v>
      </c>
      <c r="AA25" s="330">
        <v>0</v>
      </c>
      <c r="AB25" s="330">
        <v>0</v>
      </c>
    </row>
    <row r="26" spans="1:28" ht="24.75" customHeight="1">
      <c r="A26" s="333" t="s">
        <v>829</v>
      </c>
      <c r="B26" s="331">
        <v>0.11</v>
      </c>
      <c r="C26" s="331"/>
      <c r="D26" s="331">
        <v>0</v>
      </c>
      <c r="E26" s="331">
        <v>0</v>
      </c>
      <c r="F26" s="331"/>
      <c r="G26" s="331">
        <v>0</v>
      </c>
      <c r="H26" s="331">
        <v>0</v>
      </c>
      <c r="I26" s="331">
        <v>0</v>
      </c>
      <c r="J26" s="331">
        <v>0.22</v>
      </c>
      <c r="K26" s="331">
        <v>0.55</v>
      </c>
      <c r="L26" s="331">
        <v>0.22</v>
      </c>
      <c r="M26" s="331">
        <v>0.22</v>
      </c>
      <c r="N26" s="331">
        <v>0</v>
      </c>
      <c r="O26" s="331">
        <v>0.22</v>
      </c>
      <c r="P26" s="331">
        <v>0.22</v>
      </c>
      <c r="Q26" s="331">
        <v>0</v>
      </c>
      <c r="R26" s="331">
        <v>0</v>
      </c>
      <c r="S26" s="331">
        <v>0</v>
      </c>
      <c r="T26" s="331">
        <v>0</v>
      </c>
      <c r="U26" s="331">
        <v>0</v>
      </c>
      <c r="V26" s="331">
        <v>0</v>
      </c>
      <c r="W26" s="331">
        <v>0</v>
      </c>
      <c r="X26" s="331">
        <v>0</v>
      </c>
      <c r="Y26" s="331">
        <v>0</v>
      </c>
      <c r="Z26" s="330">
        <v>0</v>
      </c>
      <c r="AA26" s="330">
        <v>0</v>
      </c>
      <c r="AB26" s="330">
        <v>0</v>
      </c>
    </row>
    <row r="27" spans="1:28" ht="24.75" customHeight="1">
      <c r="A27" s="333" t="s">
        <v>828</v>
      </c>
      <c r="B27" s="331">
        <v>0</v>
      </c>
      <c r="C27" s="331"/>
      <c r="D27" s="331">
        <v>0</v>
      </c>
      <c r="E27" s="331">
        <v>2</v>
      </c>
      <c r="F27" s="331">
        <v>1.85</v>
      </c>
      <c r="G27" s="331">
        <v>1.85</v>
      </c>
      <c r="H27" s="331">
        <v>0</v>
      </c>
      <c r="I27" s="331">
        <v>0</v>
      </c>
      <c r="J27" s="331">
        <v>0</v>
      </c>
      <c r="K27" s="331">
        <v>0</v>
      </c>
      <c r="L27" s="331">
        <v>0</v>
      </c>
      <c r="M27" s="331">
        <v>0</v>
      </c>
      <c r="N27" s="331">
        <v>0</v>
      </c>
      <c r="O27" s="331">
        <v>0</v>
      </c>
      <c r="P27" s="331">
        <v>0</v>
      </c>
      <c r="Q27" s="331">
        <v>0</v>
      </c>
      <c r="R27" s="331">
        <v>0</v>
      </c>
      <c r="S27" s="331">
        <v>0</v>
      </c>
      <c r="T27" s="331">
        <v>0</v>
      </c>
      <c r="U27" s="331">
        <v>0</v>
      </c>
      <c r="V27" s="331">
        <v>0</v>
      </c>
      <c r="W27" s="331">
        <v>0</v>
      </c>
      <c r="X27" s="331">
        <v>0</v>
      </c>
      <c r="Y27" s="331">
        <v>0</v>
      </c>
      <c r="Z27" s="330">
        <v>0</v>
      </c>
      <c r="AA27" s="330">
        <v>0</v>
      </c>
      <c r="AB27" s="330">
        <v>0</v>
      </c>
    </row>
    <row r="28" spans="1:28" ht="36.75" customHeight="1">
      <c r="A28" s="334" t="s">
        <v>827</v>
      </c>
      <c r="B28" s="331">
        <v>0</v>
      </c>
      <c r="C28" s="331"/>
      <c r="D28" s="331">
        <v>0</v>
      </c>
      <c r="E28" s="331">
        <v>0.8</v>
      </c>
      <c r="F28" s="331">
        <v>0</v>
      </c>
      <c r="G28" s="331">
        <v>0</v>
      </c>
      <c r="H28" s="331">
        <v>0.8</v>
      </c>
      <c r="I28" s="331">
        <v>0.8</v>
      </c>
      <c r="J28" s="331">
        <v>0.8</v>
      </c>
      <c r="K28" s="331">
        <v>0</v>
      </c>
      <c r="L28" s="331">
        <v>0.8</v>
      </c>
      <c r="M28" s="331">
        <v>0.8</v>
      </c>
      <c r="N28" s="331">
        <v>2.4</v>
      </c>
      <c r="O28" s="331">
        <v>2.4</v>
      </c>
      <c r="P28" s="331">
        <v>2.4</v>
      </c>
      <c r="Q28" s="331">
        <v>0</v>
      </c>
      <c r="R28" s="331">
        <v>0</v>
      </c>
      <c r="S28" s="331">
        <v>0</v>
      </c>
      <c r="T28" s="331">
        <v>0</v>
      </c>
      <c r="U28" s="331">
        <v>0</v>
      </c>
      <c r="V28" s="331">
        <v>0</v>
      </c>
      <c r="W28" s="331">
        <v>0</v>
      </c>
      <c r="X28" s="331">
        <v>0</v>
      </c>
      <c r="Y28" s="331">
        <v>0</v>
      </c>
      <c r="Z28" s="330">
        <v>0</v>
      </c>
      <c r="AA28" s="330">
        <v>0</v>
      </c>
      <c r="AB28" s="330">
        <v>0</v>
      </c>
    </row>
    <row r="29" spans="1:28" ht="24.75" customHeight="1">
      <c r="A29" s="333" t="s">
        <v>826</v>
      </c>
      <c r="B29" s="331">
        <v>2.5</v>
      </c>
      <c r="C29" s="331">
        <v>0.71</v>
      </c>
      <c r="D29" s="331">
        <v>0.71</v>
      </c>
      <c r="E29" s="331">
        <v>0</v>
      </c>
      <c r="F29" s="331">
        <v>1.79</v>
      </c>
      <c r="G29" s="331">
        <v>1.79</v>
      </c>
      <c r="H29" s="331">
        <v>0</v>
      </c>
      <c r="I29" s="331">
        <v>0</v>
      </c>
      <c r="J29" s="331">
        <v>0</v>
      </c>
      <c r="K29" s="331">
        <v>2.5</v>
      </c>
      <c r="L29" s="331">
        <v>1.18</v>
      </c>
      <c r="M29" s="331">
        <v>1.18</v>
      </c>
      <c r="N29" s="331">
        <v>0</v>
      </c>
      <c r="O29" s="331">
        <v>0.25</v>
      </c>
      <c r="P29" s="331">
        <v>0.25</v>
      </c>
      <c r="Q29" s="331">
        <v>0</v>
      </c>
      <c r="R29" s="331">
        <v>0</v>
      </c>
      <c r="S29" s="331">
        <v>0</v>
      </c>
      <c r="T29" s="331">
        <v>0</v>
      </c>
      <c r="U29" s="331">
        <v>0</v>
      </c>
      <c r="V29" s="331">
        <v>0</v>
      </c>
      <c r="W29" s="331">
        <v>0</v>
      </c>
      <c r="X29" s="331">
        <v>0</v>
      </c>
      <c r="Y29" s="331">
        <v>0</v>
      </c>
      <c r="Z29" s="330">
        <v>0</v>
      </c>
      <c r="AA29" s="330">
        <v>0</v>
      </c>
      <c r="AB29" s="330">
        <v>0</v>
      </c>
    </row>
    <row r="30" spans="1:28" ht="24.75" customHeight="1">
      <c r="A30" s="333" t="s">
        <v>825</v>
      </c>
      <c r="B30" s="331">
        <v>0</v>
      </c>
      <c r="C30" s="331"/>
      <c r="D30" s="331">
        <v>0</v>
      </c>
      <c r="E30" s="331">
        <v>0</v>
      </c>
      <c r="F30" s="332">
        <v>0</v>
      </c>
      <c r="G30" s="331">
        <v>0.23</v>
      </c>
      <c r="H30" s="331">
        <v>0</v>
      </c>
      <c r="I30" s="331">
        <v>0</v>
      </c>
      <c r="J30" s="331">
        <v>0</v>
      </c>
      <c r="K30" s="331">
        <v>0</v>
      </c>
      <c r="L30" s="331">
        <v>0</v>
      </c>
      <c r="M30" s="331">
        <v>0</v>
      </c>
      <c r="N30" s="331">
        <v>0</v>
      </c>
      <c r="O30" s="331">
        <v>0</v>
      </c>
      <c r="P30" s="331">
        <v>0</v>
      </c>
      <c r="Q30" s="331">
        <v>0</v>
      </c>
      <c r="R30" s="331">
        <v>0</v>
      </c>
      <c r="S30" s="331">
        <v>0</v>
      </c>
      <c r="T30" s="331">
        <v>0</v>
      </c>
      <c r="U30" s="331">
        <v>0</v>
      </c>
      <c r="V30" s="331">
        <v>0</v>
      </c>
      <c r="W30" s="331">
        <v>0</v>
      </c>
      <c r="X30" s="331">
        <v>0</v>
      </c>
      <c r="Y30" s="331">
        <v>0</v>
      </c>
      <c r="Z30" s="330">
        <v>0</v>
      </c>
      <c r="AA30" s="330">
        <v>0</v>
      </c>
      <c r="AB30" s="330">
        <v>0</v>
      </c>
    </row>
    <row r="31" ht="24.75" customHeight="1"/>
  </sheetData>
  <sheetProtection/>
  <mergeCells count="15">
    <mergeCell ref="H2:J2"/>
    <mergeCell ref="K2:M2"/>
    <mergeCell ref="N2:P2"/>
    <mergeCell ref="Q2:S2"/>
    <mergeCell ref="T2:V2"/>
    <mergeCell ref="H1:M1"/>
    <mergeCell ref="N1:S1"/>
    <mergeCell ref="W2:Y2"/>
    <mergeCell ref="Z2:AB2"/>
    <mergeCell ref="A1:A3"/>
    <mergeCell ref="T1:V1"/>
    <mergeCell ref="W1:Y1"/>
    <mergeCell ref="Z1:AB1"/>
    <mergeCell ref="B2:D2"/>
    <mergeCell ref="E2:G2"/>
  </mergeCells>
  <conditionalFormatting sqref="B5:BW37">
    <cfRule type="cellIs" priority="1" dxfId="1" operator="greaterThan" stopIfTrue="1">
      <formula>0</formula>
    </cfRule>
  </conditionalFormatting>
  <printOptions gridLines="1" horizontalCentered="1"/>
  <pageMargins left="0.16" right="0.15" top="1.18110236220472" bottom="0.590551181102362" header="0.708661417322835" footer="0.275590551181102"/>
  <pageSetup firstPageNumber="146" useFirstPageNumber="1" horizontalDpi="600" verticalDpi="600" orientation="landscape" paperSize="9" scale="60" r:id="rId1"/>
  <headerFooter alignWithMargins="0">
    <oddHeader>&amp;L&amp;"Arial,Bold"&amp;12Name of State: SIKKIM&amp;C&amp;"Arial,Bold"&amp;12Grants for Upgradation, Special Problems, Calamity Relief &amp;&amp; Local Bodies and others Grants-in-Aid&amp;R&amp;"Arial,Bold"&amp;12Statement No 10
Rs. in Crore</oddHeader>
    <oddFooter>&amp;C&amp;P</oddFooter>
  </headerFooter>
  <colBreaks count="1" manualBreakCount="1">
    <brk id="13" max="65535" man="1"/>
  </colBreaks>
</worksheet>
</file>

<file path=xl/worksheets/sheet39.xml><?xml version="1.0" encoding="utf-8"?>
<worksheet xmlns="http://schemas.openxmlformats.org/spreadsheetml/2006/main" xmlns:r="http://schemas.openxmlformats.org/officeDocument/2006/relationships">
  <dimension ref="A1:K73"/>
  <sheetViews>
    <sheetView zoomScaleSheetLayoutView="85" zoomScalePageLayoutView="0" workbookViewId="0" topLeftCell="A1">
      <selection activeCell="Q16" sqref="Q16"/>
    </sheetView>
  </sheetViews>
  <sheetFormatPr defaultColWidth="10.28125" defaultRowHeight="15"/>
  <cols>
    <col min="1" max="1" width="45.8515625" style="329" customWidth="1"/>
    <col min="2" max="11" width="11.00390625" style="329" customWidth="1"/>
    <col min="12" max="16384" width="10.28125" style="329" customWidth="1"/>
  </cols>
  <sheetData>
    <row r="1" spans="1:11" ht="15" customHeight="1">
      <c r="A1" s="618"/>
      <c r="B1" s="619" t="s">
        <v>908</v>
      </c>
      <c r="C1" s="619"/>
      <c r="D1" s="619"/>
      <c r="E1" s="619"/>
      <c r="F1" s="619"/>
      <c r="G1" s="619"/>
      <c r="H1" s="619"/>
      <c r="I1" s="619"/>
      <c r="J1" s="619"/>
      <c r="K1" s="619"/>
    </row>
    <row r="2" spans="1:11" s="345" customFormat="1" ht="15" customHeight="1">
      <c r="A2" s="618"/>
      <c r="B2" s="308">
        <v>2011</v>
      </c>
      <c r="C2" s="308">
        <v>2012</v>
      </c>
      <c r="D2" s="308">
        <v>2013</v>
      </c>
      <c r="E2" s="308">
        <v>2014</v>
      </c>
      <c r="F2" s="308">
        <v>2015</v>
      </c>
      <c r="G2" s="308">
        <v>2016</v>
      </c>
      <c r="H2" s="308">
        <v>2017</v>
      </c>
      <c r="I2" s="308" t="s">
        <v>907</v>
      </c>
      <c r="J2" s="308" t="s">
        <v>906</v>
      </c>
      <c r="K2" s="308" t="s">
        <v>905</v>
      </c>
    </row>
    <row r="3" spans="1:11" s="345" customFormat="1" ht="15" customHeight="1">
      <c r="A3" s="308">
        <v>1</v>
      </c>
      <c r="B3" s="308">
        <v>2</v>
      </c>
      <c r="C3" s="308">
        <v>3</v>
      </c>
      <c r="D3" s="308">
        <v>4</v>
      </c>
      <c r="E3" s="308">
        <v>5</v>
      </c>
      <c r="F3" s="308">
        <v>6</v>
      </c>
      <c r="G3" s="308">
        <v>7</v>
      </c>
      <c r="H3" s="308">
        <v>8</v>
      </c>
      <c r="I3" s="308">
        <v>9</v>
      </c>
      <c r="J3" s="308">
        <v>10</v>
      </c>
      <c r="K3" s="308">
        <v>11</v>
      </c>
    </row>
    <row r="4" ht="15" customHeight="1">
      <c r="A4" s="333" t="str">
        <f>UPPER("A. Liabilities")</f>
        <v>A. LIABILITIES</v>
      </c>
    </row>
    <row r="5" spans="1:10" ht="15" customHeight="1">
      <c r="A5" s="329" t="s">
        <v>904</v>
      </c>
      <c r="B5" s="330">
        <v>259.76869999999997</v>
      </c>
      <c r="C5" s="330">
        <v>156.9872</v>
      </c>
      <c r="D5" s="330">
        <v>149.0361</v>
      </c>
      <c r="E5" s="330">
        <v>127.0716</v>
      </c>
      <c r="F5" s="330">
        <v>121.06739999999999</v>
      </c>
      <c r="G5" s="330">
        <v>113.9284</v>
      </c>
      <c r="H5" s="330">
        <v>110.44930000000001</v>
      </c>
      <c r="I5" s="330">
        <v>100.31459999999998</v>
      </c>
      <c r="J5" s="330">
        <v>90.1795</v>
      </c>
    </row>
    <row r="6" ht="15" customHeight="1">
      <c r="A6" s="329" t="s">
        <v>903</v>
      </c>
    </row>
    <row r="7" ht="15" customHeight="1">
      <c r="A7" s="329" t="s">
        <v>902</v>
      </c>
    </row>
    <row r="8" spans="1:10" ht="15" customHeight="1">
      <c r="A8" s="329" t="s">
        <v>901</v>
      </c>
      <c r="B8" s="330">
        <v>1235.4301</v>
      </c>
      <c r="C8" s="330">
        <v>1258.7101</v>
      </c>
      <c r="D8" s="330">
        <v>1332.7081</v>
      </c>
      <c r="E8" s="330">
        <v>1531.1373</v>
      </c>
      <c r="F8" s="330">
        <v>1838.7163</v>
      </c>
      <c r="G8" s="330">
        <v>2299.696</v>
      </c>
      <c r="H8" s="330">
        <v>93.545</v>
      </c>
      <c r="I8" s="330">
        <v>838.64</v>
      </c>
      <c r="J8" s="330">
        <v>1522</v>
      </c>
    </row>
    <row r="9" spans="1:10" ht="15" customHeight="1">
      <c r="A9" s="329" t="s">
        <v>900</v>
      </c>
      <c r="B9" s="330">
        <v>23.901</v>
      </c>
      <c r="C9" s="330">
        <v>19.1208</v>
      </c>
      <c r="D9" s="330">
        <v>14.3406</v>
      </c>
      <c r="E9" s="330">
        <v>9.5604</v>
      </c>
      <c r="F9" s="330">
        <v>4.7802</v>
      </c>
      <c r="G9" s="330">
        <v>0</v>
      </c>
      <c r="H9" s="330">
        <v>0</v>
      </c>
      <c r="I9" s="330">
        <v>-0.0001</v>
      </c>
      <c r="J9" s="330">
        <v>-0.0001</v>
      </c>
    </row>
    <row r="10" spans="1:10" ht="15" customHeight="1">
      <c r="A10" s="329" t="s">
        <v>899</v>
      </c>
      <c r="B10" s="330">
        <v>136.5935</v>
      </c>
      <c r="C10" s="330">
        <v>148.067</v>
      </c>
      <c r="D10" s="330">
        <v>153.3895</v>
      </c>
      <c r="E10" s="330">
        <v>168.71290000000002</v>
      </c>
      <c r="F10" s="330">
        <v>192.83540000000002</v>
      </c>
      <c r="G10" s="330">
        <v>216.1778</v>
      </c>
      <c r="H10" s="330">
        <v>208.4553</v>
      </c>
      <c r="I10" s="330">
        <v>185.2103</v>
      </c>
      <c r="J10" s="330">
        <v>170.16629999999998</v>
      </c>
    </row>
    <row r="11" ht="38.25" customHeight="1">
      <c r="A11" s="344" t="s">
        <v>898</v>
      </c>
    </row>
    <row r="12" spans="1:10" ht="15" customHeight="1">
      <c r="A12" s="329" t="s">
        <v>897</v>
      </c>
      <c r="B12" s="330">
        <v>96.41680000000001</v>
      </c>
      <c r="C12" s="330">
        <v>95.1909</v>
      </c>
      <c r="D12" s="330">
        <v>97.88459999999999</v>
      </c>
      <c r="E12" s="330">
        <v>100.26100000000001</v>
      </c>
      <c r="F12" s="330">
        <v>101.9998</v>
      </c>
      <c r="G12" s="330">
        <v>103.0985</v>
      </c>
      <c r="H12" s="330">
        <v>93.545</v>
      </c>
      <c r="I12" s="330">
        <v>83.3425</v>
      </c>
      <c r="J12" s="330">
        <v>73.1444</v>
      </c>
    </row>
    <row r="13" spans="1:10" ht="12.75">
      <c r="A13" s="329" t="s">
        <v>896</v>
      </c>
      <c r="B13" s="330">
        <v>3.1487</v>
      </c>
      <c r="C13" s="330">
        <v>2.3771</v>
      </c>
      <c r="D13" s="330">
        <v>1.6055</v>
      </c>
      <c r="E13" s="330">
        <v>0.8339</v>
      </c>
      <c r="F13" s="330">
        <v>0.41229999999999994</v>
      </c>
      <c r="G13" s="330">
        <v>3.3907</v>
      </c>
      <c r="H13" s="330">
        <v>2.5690999999999997</v>
      </c>
      <c r="I13" s="330">
        <v>1.7578999999999996</v>
      </c>
      <c r="J13" s="330">
        <v>0.9522999999999996</v>
      </c>
    </row>
    <row r="14" ht="15" customHeight="1">
      <c r="A14" s="329" t="s">
        <v>895</v>
      </c>
    </row>
    <row r="15" ht="15" customHeight="1">
      <c r="A15" s="329" t="s">
        <v>894</v>
      </c>
    </row>
    <row r="16" ht="15" customHeight="1">
      <c r="A16" s="329" t="s">
        <v>893</v>
      </c>
    </row>
    <row r="17" ht="15" customHeight="1">
      <c r="A17" s="329" t="s">
        <v>892</v>
      </c>
    </row>
    <row r="18" spans="1:10" ht="15" customHeight="1">
      <c r="A18" s="329" t="s">
        <v>891</v>
      </c>
      <c r="B18" s="330">
        <v>158.18950000000012</v>
      </c>
      <c r="C18" s="330">
        <v>171.80630000000005</v>
      </c>
      <c r="D18" s="330">
        <v>228.99120000000025</v>
      </c>
      <c r="E18" s="330">
        <v>247.96369999999968</v>
      </c>
      <c r="F18" s="330">
        <v>250.48929999999964</v>
      </c>
      <c r="G18" s="330">
        <v>232.7623000000004</v>
      </c>
      <c r="H18" s="330">
        <v>2997.5689</v>
      </c>
      <c r="I18" s="330">
        <v>2999.3138</v>
      </c>
      <c r="J18" s="330">
        <v>3005.3347999999996</v>
      </c>
    </row>
    <row r="19" spans="1:10" ht="15" customHeight="1">
      <c r="A19" s="329" t="s">
        <v>890</v>
      </c>
      <c r="B19" s="330">
        <v>485.6067</v>
      </c>
      <c r="C19" s="330">
        <v>551.2958</v>
      </c>
      <c r="D19" s="330">
        <v>594.5451</v>
      </c>
      <c r="E19" s="330">
        <v>653.8854</v>
      </c>
      <c r="F19" s="330">
        <v>674.5371</v>
      </c>
      <c r="G19" s="330">
        <v>710.4382</v>
      </c>
      <c r="H19" s="330">
        <v>790.6161999999999</v>
      </c>
      <c r="I19" s="330">
        <v>800.6161999999999</v>
      </c>
      <c r="J19" s="330">
        <v>870.6161999999999</v>
      </c>
    </row>
    <row r="20" spans="1:10" ht="15" customHeight="1">
      <c r="A20" s="329" t="s">
        <v>889</v>
      </c>
      <c r="B20" s="330">
        <v>24.6691</v>
      </c>
      <c r="C20" s="330">
        <v>27.5019</v>
      </c>
      <c r="D20" s="330">
        <v>29.605</v>
      </c>
      <c r="E20" s="330">
        <v>31.7595</v>
      </c>
      <c r="F20" s="330">
        <v>35.658899999999996</v>
      </c>
      <c r="G20" s="330">
        <v>37.4142</v>
      </c>
      <c r="H20" s="330">
        <v>40.5325</v>
      </c>
      <c r="I20" s="330">
        <v>43.6325</v>
      </c>
      <c r="J20" s="330">
        <v>46.7325</v>
      </c>
    </row>
    <row r="21" spans="1:10" ht="15" customHeight="1">
      <c r="A21" s="329" t="s">
        <v>888</v>
      </c>
      <c r="B21" s="330">
        <v>20.68</v>
      </c>
      <c r="C21" s="330">
        <v>18.43</v>
      </c>
      <c r="D21" s="330">
        <v>13.206199999999999</v>
      </c>
      <c r="E21" s="330">
        <v>51.122299999999996</v>
      </c>
      <c r="F21" s="330">
        <v>122.587</v>
      </c>
      <c r="G21" s="330">
        <v>84.23440000000001</v>
      </c>
      <c r="H21" s="330">
        <v>93.78469999999999</v>
      </c>
      <c r="I21" s="330">
        <v>96.28470000000002</v>
      </c>
      <c r="J21" s="330">
        <v>99.98470000000002</v>
      </c>
    </row>
    <row r="22" spans="1:10" ht="15" customHeight="1">
      <c r="A22" s="329" t="s">
        <v>887</v>
      </c>
      <c r="B22" s="330">
        <v>85.4</v>
      </c>
      <c r="C22" s="330">
        <v>103.33</v>
      </c>
      <c r="D22" s="330">
        <v>142.7867</v>
      </c>
      <c r="E22" s="330">
        <v>146.2131</v>
      </c>
      <c r="F22" s="330">
        <v>138.3685</v>
      </c>
      <c r="G22" s="330">
        <v>160.01049999999998</v>
      </c>
      <c r="H22" s="330">
        <v>240.1158</v>
      </c>
      <c r="I22" s="330">
        <v>240.11569999999992</v>
      </c>
      <c r="J22" s="330">
        <v>240.11569999999978</v>
      </c>
    </row>
    <row r="23" spans="1:8" ht="15" customHeight="1">
      <c r="A23" s="329" t="s">
        <v>886</v>
      </c>
      <c r="B23" s="330">
        <v>0.9</v>
      </c>
      <c r="C23" s="330">
        <v>1</v>
      </c>
      <c r="D23" s="330">
        <v>1</v>
      </c>
      <c r="E23" s="330">
        <v>0</v>
      </c>
      <c r="F23" s="330">
        <v>1</v>
      </c>
      <c r="G23" s="330">
        <v>1</v>
      </c>
      <c r="H23" s="330">
        <v>0.69</v>
      </c>
    </row>
    <row r="24" ht="15" customHeight="1">
      <c r="A24" s="340" t="s">
        <v>885</v>
      </c>
    </row>
    <row r="25" ht="15" customHeight="1">
      <c r="A25" s="340" t="s">
        <v>884</v>
      </c>
    </row>
    <row r="26" ht="15" customHeight="1">
      <c r="A26" s="343">
        <v>17</v>
      </c>
    </row>
    <row r="27" ht="15" customHeight="1">
      <c r="A27" s="342">
        <v>18</v>
      </c>
    </row>
    <row r="28" spans="1:10" ht="15" customHeight="1">
      <c r="A28" s="333" t="s">
        <v>883</v>
      </c>
      <c r="B28" s="330">
        <f aca="true" t="shared" si="0" ref="B28:J28">SUM(B5:B25)</f>
        <v>2530.7041000000004</v>
      </c>
      <c r="C28" s="330">
        <f t="shared" si="0"/>
        <v>2553.8170999999998</v>
      </c>
      <c r="D28" s="330">
        <f t="shared" si="0"/>
        <v>2759.0986000000007</v>
      </c>
      <c r="E28" s="330">
        <f t="shared" si="0"/>
        <v>3068.5211</v>
      </c>
      <c r="F28" s="330">
        <f t="shared" si="0"/>
        <v>3482.4521999999997</v>
      </c>
      <c r="G28" s="330">
        <f t="shared" si="0"/>
        <v>3962.151</v>
      </c>
      <c r="H28" s="330">
        <f t="shared" si="0"/>
        <v>4671.8718</v>
      </c>
      <c r="I28" s="330">
        <f t="shared" si="0"/>
        <v>5389.2281</v>
      </c>
      <c r="J28" s="330">
        <f t="shared" si="0"/>
        <v>6119.226299999998</v>
      </c>
    </row>
    <row r="29" ht="15" customHeight="1">
      <c r="A29" s="333"/>
    </row>
    <row r="30" ht="15" customHeight="1">
      <c r="A30" s="333" t="s">
        <v>882</v>
      </c>
    </row>
    <row r="31" ht="15" customHeight="1">
      <c r="A31" s="329" t="s">
        <v>881</v>
      </c>
    </row>
    <row r="32" spans="1:8" ht="15" customHeight="1">
      <c r="A32" s="329" t="s">
        <v>880</v>
      </c>
      <c r="B32" s="330">
        <v>35</v>
      </c>
      <c r="C32" s="330">
        <v>35</v>
      </c>
      <c r="D32" s="330">
        <v>35</v>
      </c>
      <c r="E32" s="330">
        <v>35</v>
      </c>
      <c r="F32" s="330">
        <v>35</v>
      </c>
      <c r="G32" s="330">
        <v>35</v>
      </c>
      <c r="H32" s="330">
        <v>35</v>
      </c>
    </row>
    <row r="33" spans="1:8" ht="15" customHeight="1">
      <c r="A33" s="329" t="s">
        <v>879</v>
      </c>
      <c r="B33" s="330">
        <v>0.0138</v>
      </c>
      <c r="C33" s="330">
        <v>0.0138</v>
      </c>
      <c r="D33" s="330">
        <v>0.0138</v>
      </c>
      <c r="E33" s="330">
        <v>0.0138</v>
      </c>
      <c r="F33" s="330">
        <v>0.0138</v>
      </c>
      <c r="G33" s="330">
        <v>0.0138</v>
      </c>
      <c r="H33" s="330">
        <v>0.0138</v>
      </c>
    </row>
    <row r="34" spans="1:8" ht="15" customHeight="1">
      <c r="A34" s="329" t="s">
        <v>878</v>
      </c>
      <c r="B34" s="330">
        <v>2.0287</v>
      </c>
      <c r="C34" s="330">
        <v>2.0287</v>
      </c>
      <c r="D34" s="330">
        <v>2.0287</v>
      </c>
      <c r="E34" s="330">
        <v>2.0287</v>
      </c>
      <c r="F34" s="330">
        <v>2.0287</v>
      </c>
      <c r="G34" s="330">
        <v>2.0287</v>
      </c>
      <c r="H34" s="330">
        <v>2.0287</v>
      </c>
    </row>
    <row r="35" spans="1:8" ht="15" customHeight="1">
      <c r="A35" s="329" t="s">
        <v>877</v>
      </c>
      <c r="B35" s="330">
        <v>3.4607</v>
      </c>
      <c r="C35" s="330">
        <v>3.4607</v>
      </c>
      <c r="D35" s="330">
        <v>2.7107</v>
      </c>
      <c r="E35" s="330">
        <v>1.9606999999999999</v>
      </c>
      <c r="F35" s="330">
        <v>1.2106999999999999</v>
      </c>
      <c r="G35" s="330">
        <v>4.5607</v>
      </c>
      <c r="H35" s="330">
        <v>3.3099000000000003</v>
      </c>
    </row>
    <row r="36" ht="15" customHeight="1">
      <c r="A36" s="329" t="s">
        <v>876</v>
      </c>
    </row>
    <row r="37" ht="15" customHeight="1">
      <c r="A37" s="329" t="s">
        <v>875</v>
      </c>
    </row>
    <row r="38" ht="15" customHeight="1">
      <c r="A38" s="329" t="s">
        <v>874</v>
      </c>
    </row>
    <row r="39" spans="1:8" ht="15" customHeight="1">
      <c r="A39" s="329" t="s">
        <v>873</v>
      </c>
      <c r="B39" s="330">
        <v>0.5374000000000001</v>
      </c>
      <c r="C39" s="330">
        <v>0.5374000000000001</v>
      </c>
      <c r="D39" s="330">
        <v>0.5375</v>
      </c>
      <c r="E39" s="330">
        <v>0.5375</v>
      </c>
      <c r="F39" s="330">
        <v>0.5375</v>
      </c>
      <c r="G39" s="330">
        <v>0.5375</v>
      </c>
      <c r="H39" s="330">
        <v>0.5375</v>
      </c>
    </row>
    <row r="40" ht="15" customHeight="1">
      <c r="A40" s="329" t="s">
        <v>872</v>
      </c>
    </row>
    <row r="41" ht="15" customHeight="1">
      <c r="A41" s="329" t="s">
        <v>871</v>
      </c>
    </row>
    <row r="42" spans="1:8" ht="15" customHeight="1">
      <c r="A42" s="329" t="s">
        <v>870</v>
      </c>
      <c r="B42" s="330">
        <v>0</v>
      </c>
      <c r="C42" s="330">
        <v>0.1727</v>
      </c>
      <c r="D42" s="330">
        <v>0.1378</v>
      </c>
      <c r="E42" s="330">
        <v>0.36920000000000003</v>
      </c>
      <c r="F42" s="330">
        <v>0.33770000000000006</v>
      </c>
      <c r="G42" s="330">
        <v>0.31170000000000003</v>
      </c>
      <c r="H42" s="330">
        <v>0.31170000000000003</v>
      </c>
    </row>
    <row r="43" ht="15" customHeight="1">
      <c r="A43" s="329" t="s">
        <v>869</v>
      </c>
    </row>
    <row r="44" spans="1:8" ht="15" customHeight="1">
      <c r="A44" s="329" t="s">
        <v>868</v>
      </c>
      <c r="B44" s="330">
        <v>440</v>
      </c>
      <c r="C44" s="330">
        <v>565</v>
      </c>
      <c r="D44" s="330">
        <v>750</v>
      </c>
      <c r="E44" s="330">
        <v>750</v>
      </c>
      <c r="F44" s="330">
        <v>1050</v>
      </c>
      <c r="G44" s="330">
        <v>1151.4</v>
      </c>
      <c r="H44" s="330">
        <v>1910</v>
      </c>
    </row>
    <row r="45" ht="15" customHeight="1">
      <c r="A45" s="329" t="s">
        <v>867</v>
      </c>
    </row>
    <row r="46" ht="15" customHeight="1">
      <c r="A46" s="329" t="s">
        <v>866</v>
      </c>
    </row>
    <row r="47" spans="1:8" ht="15" customHeight="1">
      <c r="A47" s="329" t="s">
        <v>865</v>
      </c>
      <c r="B47" s="330">
        <v>154.97</v>
      </c>
      <c r="C47" s="330">
        <v>235.8</v>
      </c>
      <c r="D47" s="330">
        <v>232.8</v>
      </c>
      <c r="E47" s="330">
        <v>262.03</v>
      </c>
      <c r="F47" s="330">
        <v>308.02</v>
      </c>
      <c r="G47" s="330">
        <v>357.14</v>
      </c>
      <c r="H47" s="330">
        <v>413.28</v>
      </c>
    </row>
    <row r="48" ht="15" customHeight="1">
      <c r="A48" s="329" t="s">
        <v>864</v>
      </c>
    </row>
    <row r="49" ht="15" customHeight="1">
      <c r="A49" s="329" t="s">
        <v>863</v>
      </c>
    </row>
    <row r="50" ht="15" customHeight="1">
      <c r="A50" s="329" t="s">
        <v>862</v>
      </c>
    </row>
    <row r="51" ht="15" customHeight="1">
      <c r="A51" s="329" t="s">
        <v>861</v>
      </c>
    </row>
    <row r="52" ht="15" customHeight="1">
      <c r="A52" s="329" t="s">
        <v>860</v>
      </c>
    </row>
    <row r="53" spans="1:8" ht="15" customHeight="1">
      <c r="A53" s="329" t="s">
        <v>859</v>
      </c>
      <c r="B53" s="330">
        <v>90.31</v>
      </c>
      <c r="C53" s="330">
        <v>97.42</v>
      </c>
      <c r="D53" s="330">
        <v>97.42</v>
      </c>
      <c r="E53" s="330">
        <v>97.42</v>
      </c>
      <c r="F53" s="330">
        <v>97.42</v>
      </c>
      <c r="G53" s="330">
        <v>97.42</v>
      </c>
      <c r="H53" s="330">
        <v>97.42</v>
      </c>
    </row>
    <row r="54" ht="15" customHeight="1">
      <c r="A54" s="329" t="s">
        <v>858</v>
      </c>
    </row>
    <row r="55" ht="15" customHeight="1">
      <c r="A55" s="341" t="s">
        <v>857</v>
      </c>
    </row>
    <row r="56" ht="15" customHeight="1">
      <c r="A56" s="333"/>
    </row>
    <row r="57" ht="15" customHeight="1">
      <c r="A57" s="340"/>
    </row>
    <row r="58" ht="15" customHeight="1"/>
    <row r="59" ht="15" customHeight="1"/>
    <row r="60" ht="15" customHeight="1"/>
    <row r="61" spans="2:11" ht="15" customHeight="1">
      <c r="B61" s="339"/>
      <c r="C61" s="339"/>
      <c r="D61" s="339"/>
      <c r="E61" s="339"/>
      <c r="F61" s="339"/>
      <c r="G61" s="339"/>
      <c r="H61" s="339"/>
      <c r="I61" s="339"/>
      <c r="J61" s="339"/>
      <c r="K61" s="339"/>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c r="A73" s="338"/>
    </row>
    <row r="74" ht="15" customHeight="1"/>
    <row r="75" ht="15" customHeight="1"/>
    <row r="76" ht="15" customHeight="1"/>
    <row r="77" ht="15" customHeight="1"/>
    <row r="78" ht="15" customHeight="1"/>
    <row r="79" ht="15" customHeight="1"/>
  </sheetData>
  <sheetProtection/>
  <mergeCells count="2">
    <mergeCell ref="A1:A2"/>
    <mergeCell ref="B1:K1"/>
  </mergeCells>
  <printOptions gridLines="1" horizontalCentered="1"/>
  <pageMargins left="0.551181102362205" right="0.511811023622047" top="1.25984251968504" bottom="0.511811023622047" header="0.748031496062992" footer="0.31496062992126"/>
  <pageSetup firstPageNumber="148" useFirstPageNumber="1" orientation="landscape" paperSize="9" scale="85" r:id="rId1"/>
  <headerFooter alignWithMargins="0">
    <oddHeader>&amp;L&amp;"Arial,Bold"&amp;12Name of State: SIKKIM&amp;C&amp;"Arial,Bold"&amp;12Assets and Liabilties of the State Government&amp;R&amp;"Arial,Bold"&amp;12Statement No 11
Rs. in Crore</oddHeader>
    <oddFooter>&amp;C&amp;P</oddFooter>
  </headerFooter>
  <rowBreaks count="1" manualBreakCount="1">
    <brk id="29" max="255" man="1"/>
  </rowBreaks>
</worksheet>
</file>

<file path=xl/worksheets/sheet4.xml><?xml version="1.0" encoding="utf-8"?>
<worksheet xmlns="http://schemas.openxmlformats.org/spreadsheetml/2006/main" xmlns:r="http://schemas.openxmlformats.org/officeDocument/2006/relationships">
  <dimension ref="A1:I14"/>
  <sheetViews>
    <sheetView workbookViewId="0" topLeftCell="A1">
      <selection activeCell="M7" sqref="M7"/>
    </sheetView>
  </sheetViews>
  <sheetFormatPr defaultColWidth="9.140625" defaultRowHeight="15"/>
  <cols>
    <col min="1" max="1" width="6.57421875" style="0" customWidth="1"/>
    <col min="2" max="2" width="28.7109375" style="0" bestFit="1" customWidth="1"/>
    <col min="3" max="9" width="12.57421875" style="0" customWidth="1"/>
  </cols>
  <sheetData>
    <row r="1" spans="1:9" ht="33" customHeight="1">
      <c r="A1" s="573" t="s">
        <v>1707</v>
      </c>
      <c r="B1" s="573"/>
      <c r="C1" s="573"/>
      <c r="D1" s="573"/>
      <c r="E1" s="573"/>
      <c r="F1" s="573"/>
      <c r="G1" s="573"/>
      <c r="H1" s="573"/>
      <c r="I1" s="573"/>
    </row>
    <row r="3" spans="2:9" ht="15">
      <c r="B3" s="665" t="s">
        <v>171</v>
      </c>
      <c r="C3" s="61"/>
      <c r="D3" s="61"/>
      <c r="E3" s="61"/>
      <c r="F3" s="61"/>
      <c r="G3" s="61"/>
      <c r="I3" s="566" t="s">
        <v>1706</v>
      </c>
    </row>
    <row r="4" spans="3:9" ht="15">
      <c r="C4" s="668" t="s">
        <v>170</v>
      </c>
      <c r="D4" s="572"/>
      <c r="E4" s="572"/>
      <c r="F4" s="572"/>
      <c r="G4" s="572"/>
      <c r="H4" s="572"/>
      <c r="I4" s="572"/>
    </row>
    <row r="5" spans="1:9" ht="25.5" customHeight="1">
      <c r="A5" s="62" t="s">
        <v>169</v>
      </c>
      <c r="B5" s="62" t="s">
        <v>168</v>
      </c>
      <c r="C5" s="62" t="s">
        <v>113</v>
      </c>
      <c r="D5" s="62" t="s">
        <v>112</v>
      </c>
      <c r="E5" s="62" t="s">
        <v>111</v>
      </c>
      <c r="F5" s="62" t="s">
        <v>110</v>
      </c>
      <c r="G5" s="62" t="s">
        <v>109</v>
      </c>
      <c r="H5" s="62" t="s">
        <v>108</v>
      </c>
      <c r="I5" s="62" t="s">
        <v>167</v>
      </c>
    </row>
    <row r="6" spans="1:9" ht="30.75" customHeight="1">
      <c r="A6" s="541" t="s">
        <v>166</v>
      </c>
      <c r="B6" s="542" t="s">
        <v>165</v>
      </c>
      <c r="C6" s="543">
        <v>1379.0872547492058</v>
      </c>
      <c r="D6" s="543">
        <v>1519.0947694703214</v>
      </c>
      <c r="E6" s="543">
        <v>1673.6538301676742</v>
      </c>
      <c r="F6" s="543">
        <v>1844.3117998558978</v>
      </c>
      <c r="G6" s="543">
        <v>2032.7843253641072</v>
      </c>
      <c r="H6" s="543">
        <v>2240.974050048682</v>
      </c>
      <c r="I6" s="544">
        <f aca="true" t="shared" si="0" ref="I6:I12">SUM(D6:H6)</f>
        <v>9310.818774906684</v>
      </c>
    </row>
    <row r="7" spans="1:9" ht="30.75" customHeight="1">
      <c r="A7" s="535">
        <v>1</v>
      </c>
      <c r="B7" s="533" t="s">
        <v>164</v>
      </c>
      <c r="C7" s="534">
        <v>849.6114840930226</v>
      </c>
      <c r="D7" s="534">
        <v>937.3744174724845</v>
      </c>
      <c r="E7" s="534">
        <v>1034.5338048847284</v>
      </c>
      <c r="F7" s="534">
        <v>1142.1283446702137</v>
      </c>
      <c r="G7" s="534">
        <v>1261.314827880874</v>
      </c>
      <c r="H7" s="534">
        <v>1393.381898522343</v>
      </c>
      <c r="I7" s="536">
        <f t="shared" si="0"/>
        <v>5768.733293430643</v>
      </c>
    </row>
    <row r="8" spans="1:9" ht="30.75" customHeight="1">
      <c r="A8" s="535">
        <v>2</v>
      </c>
      <c r="B8" s="533" t="s">
        <v>163</v>
      </c>
      <c r="C8" s="534">
        <v>529.4757706561832</v>
      </c>
      <c r="D8" s="534">
        <v>581.7203519978367</v>
      </c>
      <c r="E8" s="534">
        <v>639.1200252829459</v>
      </c>
      <c r="F8" s="534">
        <v>702.1834551856841</v>
      </c>
      <c r="G8" s="534">
        <v>771.4694974832333</v>
      </c>
      <c r="H8" s="534">
        <v>847.592151526339</v>
      </c>
      <c r="I8" s="536">
        <f t="shared" si="0"/>
        <v>3542.085481476039</v>
      </c>
    </row>
    <row r="9" spans="1:9" ht="30.75" customHeight="1">
      <c r="A9" s="535" t="s">
        <v>162</v>
      </c>
      <c r="B9" s="533" t="s">
        <v>161</v>
      </c>
      <c r="C9" s="534">
        <v>6032.580410918495</v>
      </c>
      <c r="D9" s="534">
        <v>6974.71529846478</v>
      </c>
      <c r="E9" s="534">
        <v>8086.869734506236</v>
      </c>
      <c r="F9" s="534">
        <v>9252.28848511936</v>
      </c>
      <c r="G9" s="534">
        <v>10804.051796381054</v>
      </c>
      <c r="H9" s="534">
        <v>12638.180549897565</v>
      </c>
      <c r="I9" s="536">
        <f t="shared" si="0"/>
        <v>47756.105864369</v>
      </c>
    </row>
    <row r="10" spans="1:9" ht="30.75" customHeight="1">
      <c r="A10" s="535">
        <v>1</v>
      </c>
      <c r="B10" s="533" t="s">
        <v>160</v>
      </c>
      <c r="C10" s="534">
        <v>519.1651360000001</v>
      </c>
      <c r="D10" s="534">
        <v>581.4649523200002</v>
      </c>
      <c r="E10" s="534">
        <v>651.2407465984003</v>
      </c>
      <c r="F10" s="534">
        <v>729.3896361902084</v>
      </c>
      <c r="G10" s="534">
        <v>816.9163925330336</v>
      </c>
      <c r="H10" s="534">
        <v>914.9463596369977</v>
      </c>
      <c r="I10" s="536">
        <f t="shared" si="0"/>
        <v>3693.95808727864</v>
      </c>
    </row>
    <row r="11" spans="1:9" ht="30.75" customHeight="1">
      <c r="A11" s="535">
        <v>2</v>
      </c>
      <c r="B11" s="533" t="s">
        <v>159</v>
      </c>
      <c r="C11" s="534">
        <v>803.3199311828264</v>
      </c>
      <c r="D11" s="534">
        <v>1006.0209640833507</v>
      </c>
      <c r="E11" s="534">
        <v>1259.8693756857092</v>
      </c>
      <c r="F11" s="534">
        <v>1577.7711404224676</v>
      </c>
      <c r="G11" s="534">
        <v>1975.8887862443112</v>
      </c>
      <c r="H11" s="534">
        <v>2474.4631179910143</v>
      </c>
      <c r="I11" s="536">
        <f t="shared" si="0"/>
        <v>8294.013384426853</v>
      </c>
    </row>
    <row r="12" spans="1:9" ht="30.75" customHeight="1">
      <c r="A12" s="537" t="s">
        <v>158</v>
      </c>
      <c r="B12" s="538" t="s">
        <v>157</v>
      </c>
      <c r="C12" s="539">
        <v>4653.493156169288</v>
      </c>
      <c r="D12" s="539">
        <v>5455.620528994459</v>
      </c>
      <c r="E12" s="539">
        <v>6413.215904338562</v>
      </c>
      <c r="F12" s="539">
        <v>7407.976685263462</v>
      </c>
      <c r="G12" s="539">
        <v>8771.267471016947</v>
      </c>
      <c r="H12" s="539">
        <v>10397.206499848882</v>
      </c>
      <c r="I12" s="540">
        <f t="shared" si="0"/>
        <v>38445.287089462305</v>
      </c>
    </row>
    <row r="13" spans="3:9" ht="15">
      <c r="C13" s="61"/>
      <c r="D13" s="61"/>
      <c r="E13" s="61"/>
      <c r="F13" s="61"/>
      <c r="G13" s="61"/>
      <c r="H13" s="61"/>
      <c r="I13" s="61"/>
    </row>
    <row r="14" spans="3:9" ht="15">
      <c r="C14" s="61"/>
      <c r="D14" s="61"/>
      <c r="E14" s="61"/>
      <c r="F14" s="61"/>
      <c r="G14" s="61"/>
      <c r="H14" s="61"/>
      <c r="I14" s="61"/>
    </row>
  </sheetData>
  <sheetProtection/>
  <mergeCells count="2">
    <mergeCell ref="C4:I4"/>
    <mergeCell ref="A1:I1"/>
  </mergeCells>
  <printOptions horizontalCentered="1"/>
  <pageMargins left="0.7" right="0.7" top="0.75" bottom="0.75" header="0.3" footer="0.3"/>
  <pageSetup horizontalDpi="600" verticalDpi="600" orientation="landscape" paperSize="9" r:id="rId1"/>
  <headerFooter>
    <oddFooter>&amp;C4</oddFooter>
  </headerFooter>
</worksheet>
</file>

<file path=xl/worksheets/sheet40.xml><?xml version="1.0" encoding="utf-8"?>
<worksheet xmlns="http://schemas.openxmlformats.org/spreadsheetml/2006/main" xmlns:r="http://schemas.openxmlformats.org/officeDocument/2006/relationships">
  <dimension ref="A1:Q74"/>
  <sheetViews>
    <sheetView zoomScale="90" zoomScaleNormal="90" zoomScaleSheetLayoutView="115" zoomScalePageLayoutView="0" workbookViewId="0" topLeftCell="A1">
      <selection activeCell="G23" sqref="G23"/>
    </sheetView>
  </sheetViews>
  <sheetFormatPr defaultColWidth="10.28125" defaultRowHeight="15"/>
  <cols>
    <col min="1" max="1" width="6.28125" style="303" customWidth="1"/>
    <col min="2" max="2" width="37.57421875" style="302" customWidth="1"/>
    <col min="3" max="8" width="7.57421875" style="329" bestFit="1" customWidth="1"/>
    <col min="9" max="11" width="9.00390625" style="329" customWidth="1"/>
    <col min="12" max="12" width="9.421875" style="329" customWidth="1"/>
    <col min="13" max="17" width="8.8515625" style="329" customWidth="1"/>
    <col min="18" max="16384" width="10.28125" style="329" customWidth="1"/>
  </cols>
  <sheetData>
    <row r="1" spans="3:17" ht="12.75">
      <c r="C1" s="338"/>
      <c r="D1" s="338"/>
      <c r="E1" s="338"/>
      <c r="F1" s="619" t="s">
        <v>971</v>
      </c>
      <c r="G1" s="619"/>
      <c r="J1" s="333"/>
      <c r="M1" s="619" t="s">
        <v>123</v>
      </c>
      <c r="N1" s="619"/>
      <c r="O1" s="619"/>
      <c r="P1" s="619"/>
      <c r="Q1" s="619"/>
    </row>
    <row r="2" spans="1:17" s="333" customFormat="1" ht="12.75">
      <c r="A2" s="304"/>
      <c r="B2" s="307" t="s">
        <v>970</v>
      </c>
      <c r="C2" s="360" t="s">
        <v>122</v>
      </c>
      <c r="D2" s="360" t="s">
        <v>121</v>
      </c>
      <c r="E2" s="360" t="s">
        <v>120</v>
      </c>
      <c r="F2" s="360" t="s">
        <v>119</v>
      </c>
      <c r="G2" s="360" t="s">
        <v>118</v>
      </c>
      <c r="H2" s="360" t="s">
        <v>117</v>
      </c>
      <c r="I2" s="360" t="s">
        <v>116</v>
      </c>
      <c r="J2" s="360" t="s">
        <v>115</v>
      </c>
      <c r="K2" s="360" t="s">
        <v>114</v>
      </c>
      <c r="L2" s="359" t="s">
        <v>113</v>
      </c>
      <c r="M2" s="360" t="s">
        <v>112</v>
      </c>
      <c r="N2" s="360" t="s">
        <v>111</v>
      </c>
      <c r="O2" s="360" t="s">
        <v>110</v>
      </c>
      <c r="P2" s="360" t="s">
        <v>109</v>
      </c>
      <c r="Q2" s="359" t="s">
        <v>108</v>
      </c>
    </row>
    <row r="3" spans="10:12" ht="12.75">
      <c r="J3" s="338" t="s">
        <v>126</v>
      </c>
      <c r="K3" s="338" t="s">
        <v>125</v>
      </c>
      <c r="L3" s="338" t="s">
        <v>969</v>
      </c>
    </row>
    <row r="4" spans="1:17" s="333" customFormat="1" ht="12.75">
      <c r="A4" s="308">
        <v>1</v>
      </c>
      <c r="B4" s="308">
        <v>2</v>
      </c>
      <c r="C4" s="338">
        <v>3</v>
      </c>
      <c r="D4" s="308">
        <v>4</v>
      </c>
      <c r="E4" s="308">
        <v>5</v>
      </c>
      <c r="F4" s="338">
        <v>6</v>
      </c>
      <c r="G4" s="308">
        <v>7</v>
      </c>
      <c r="H4" s="308">
        <v>8</v>
      </c>
      <c r="I4" s="338">
        <v>9</v>
      </c>
      <c r="J4" s="308">
        <v>10</v>
      </c>
      <c r="K4" s="308">
        <v>11</v>
      </c>
      <c r="L4" s="338">
        <v>12</v>
      </c>
      <c r="M4" s="308">
        <v>13</v>
      </c>
      <c r="N4" s="308">
        <v>14</v>
      </c>
      <c r="O4" s="338">
        <v>15</v>
      </c>
      <c r="P4" s="308">
        <v>16</v>
      </c>
      <c r="Q4" s="308">
        <v>17</v>
      </c>
    </row>
    <row r="5" spans="1:2" ht="12.75">
      <c r="A5" s="304">
        <v>6003</v>
      </c>
      <c r="B5" s="307" t="s">
        <v>968</v>
      </c>
    </row>
    <row r="7" spans="1:17" ht="15" customHeight="1">
      <c r="A7" s="303">
        <v>101</v>
      </c>
      <c r="B7" s="307" t="s">
        <v>967</v>
      </c>
      <c r="C7" s="346">
        <v>0</v>
      </c>
      <c r="D7" s="346">
        <v>40</v>
      </c>
      <c r="E7" s="346">
        <v>94</v>
      </c>
      <c r="F7" s="346">
        <v>215</v>
      </c>
      <c r="G7" s="346">
        <v>330</v>
      </c>
      <c r="H7" s="346">
        <v>580</v>
      </c>
      <c r="I7" s="346">
        <v>744</v>
      </c>
      <c r="J7" s="346">
        <v>995</v>
      </c>
      <c r="K7" s="346">
        <v>976.38</v>
      </c>
      <c r="L7" s="350">
        <v>1122.837</v>
      </c>
      <c r="M7" s="350">
        <v>1291.26255</v>
      </c>
      <c r="N7" s="350">
        <v>1484.9519324999999</v>
      </c>
      <c r="O7" s="350">
        <v>1707.6947223749996</v>
      </c>
      <c r="P7" s="350">
        <v>1963.8489307312493</v>
      </c>
      <c r="Q7" s="350">
        <v>2258.4262703409368</v>
      </c>
    </row>
    <row r="8" spans="1:17" ht="15" customHeight="1">
      <c r="A8" s="358"/>
      <c r="B8" s="357" t="s">
        <v>966</v>
      </c>
      <c r="C8" s="302"/>
      <c r="D8" s="302"/>
      <c r="E8" s="302"/>
      <c r="F8" s="302"/>
      <c r="G8" s="302"/>
      <c r="H8" s="302"/>
      <c r="I8" s="302"/>
      <c r="J8" s="302"/>
      <c r="K8" s="302"/>
      <c r="L8" s="302"/>
      <c r="M8" s="302"/>
      <c r="N8" s="302"/>
      <c r="O8" s="302"/>
      <c r="P8" s="302"/>
      <c r="Q8" s="302"/>
    </row>
    <row r="9" spans="1:17" ht="15" customHeight="1">
      <c r="A9" s="358"/>
      <c r="B9" s="357" t="s">
        <v>965</v>
      </c>
      <c r="C9" s="302"/>
      <c r="D9" s="302"/>
      <c r="E9" s="302"/>
      <c r="F9" s="302"/>
      <c r="G9" s="302"/>
      <c r="H9" s="302"/>
      <c r="I9" s="302"/>
      <c r="J9" s="302"/>
      <c r="K9" s="302"/>
      <c r="L9" s="302"/>
      <c r="M9" s="302"/>
      <c r="N9" s="302"/>
      <c r="O9" s="302"/>
      <c r="P9" s="302"/>
      <c r="Q9" s="302"/>
    </row>
    <row r="10" spans="1:17" ht="25.5">
      <c r="A10" s="303">
        <v>103</v>
      </c>
      <c r="B10" s="306" t="s">
        <v>964</v>
      </c>
      <c r="C10" s="346">
        <v>10.08</v>
      </c>
      <c r="D10" s="346">
        <v>5</v>
      </c>
      <c r="E10" s="346">
        <v>10</v>
      </c>
      <c r="F10" s="346">
        <v>10</v>
      </c>
      <c r="G10" s="346">
        <v>10</v>
      </c>
      <c r="H10" s="346">
        <v>10</v>
      </c>
      <c r="I10" s="346">
        <v>0</v>
      </c>
      <c r="J10" s="302"/>
      <c r="K10" s="302"/>
      <c r="L10" s="302"/>
      <c r="M10" s="302"/>
      <c r="N10" s="302"/>
      <c r="O10" s="302"/>
      <c r="P10" s="302"/>
      <c r="Q10" s="302"/>
    </row>
    <row r="11" spans="1:17" ht="25.5">
      <c r="A11" s="303">
        <v>104</v>
      </c>
      <c r="B11" s="306" t="s">
        <v>963</v>
      </c>
      <c r="C11" s="346">
        <v>0</v>
      </c>
      <c r="D11" s="346">
        <v>0</v>
      </c>
      <c r="E11" s="346">
        <v>0</v>
      </c>
      <c r="F11" s="346">
        <v>0</v>
      </c>
      <c r="G11" s="346">
        <v>0</v>
      </c>
      <c r="H11" s="346">
        <v>0</v>
      </c>
      <c r="I11" s="346">
        <v>0</v>
      </c>
      <c r="J11" s="302"/>
      <c r="K11" s="302"/>
      <c r="L11" s="302"/>
      <c r="M11" s="302"/>
      <c r="N11" s="302"/>
      <c r="O11" s="302"/>
      <c r="P11" s="302"/>
      <c r="Q11" s="302"/>
    </row>
    <row r="12" spans="1:17" ht="25.5">
      <c r="A12" s="303">
        <v>105</v>
      </c>
      <c r="B12" s="306" t="s">
        <v>962</v>
      </c>
      <c r="C12" s="346">
        <v>40</v>
      </c>
      <c r="D12" s="346">
        <v>30</v>
      </c>
      <c r="E12" s="346">
        <v>75.0133</v>
      </c>
      <c r="F12" s="346">
        <v>46.9992</v>
      </c>
      <c r="G12" s="346">
        <v>37.7615</v>
      </c>
      <c r="H12" s="346">
        <v>29.0675</v>
      </c>
      <c r="I12" s="346">
        <v>32.6109</v>
      </c>
      <c r="J12" s="346">
        <v>50</v>
      </c>
      <c r="K12" s="346">
        <v>50</v>
      </c>
      <c r="L12" s="350">
        <v>57.49999999999999</v>
      </c>
      <c r="M12" s="350">
        <v>66.12499999999999</v>
      </c>
      <c r="N12" s="350">
        <v>76.04374999999997</v>
      </c>
      <c r="O12" s="350">
        <v>87.45031249999997</v>
      </c>
      <c r="P12" s="350">
        <v>100.56785937499995</v>
      </c>
      <c r="Q12" s="350">
        <v>115.65303828124993</v>
      </c>
    </row>
    <row r="13" spans="1:17" ht="15" customHeight="1">
      <c r="A13" s="303">
        <v>106</v>
      </c>
      <c r="B13" s="302" t="s">
        <v>961</v>
      </c>
      <c r="C13" s="346">
        <v>0</v>
      </c>
      <c r="D13" s="346">
        <v>0</v>
      </c>
      <c r="E13" s="346">
        <v>0</v>
      </c>
      <c r="F13" s="346">
        <v>0</v>
      </c>
      <c r="G13" s="346">
        <v>0</v>
      </c>
      <c r="H13" s="346">
        <v>0</v>
      </c>
      <c r="I13" s="346">
        <v>0</v>
      </c>
      <c r="J13" s="302"/>
      <c r="K13" s="302"/>
      <c r="L13" s="302"/>
      <c r="M13" s="302"/>
      <c r="N13" s="302"/>
      <c r="O13" s="302"/>
      <c r="P13" s="302"/>
      <c r="Q13" s="302"/>
    </row>
    <row r="14" spans="1:17" ht="34.5" customHeight="1">
      <c r="A14" s="303">
        <v>107</v>
      </c>
      <c r="B14" s="306" t="s">
        <v>960</v>
      </c>
      <c r="C14" s="302"/>
      <c r="D14" s="302"/>
      <c r="E14" s="302"/>
      <c r="F14" s="302"/>
      <c r="G14" s="302"/>
      <c r="H14" s="302"/>
      <c r="I14" s="346">
        <v>0</v>
      </c>
      <c r="J14" s="302"/>
      <c r="K14" s="302"/>
      <c r="L14" s="302"/>
      <c r="M14" s="302"/>
      <c r="N14" s="302"/>
      <c r="O14" s="302"/>
      <c r="P14" s="302"/>
      <c r="Q14" s="302"/>
    </row>
    <row r="15" spans="1:17" ht="33" customHeight="1">
      <c r="A15" s="303">
        <v>108</v>
      </c>
      <c r="B15" s="306" t="s">
        <v>959</v>
      </c>
      <c r="C15" s="346">
        <v>3.75</v>
      </c>
      <c r="D15" s="346">
        <v>0</v>
      </c>
      <c r="E15" s="346">
        <v>0</v>
      </c>
      <c r="F15" s="346">
        <v>0</v>
      </c>
      <c r="G15" s="346">
        <v>0.35</v>
      </c>
      <c r="H15" s="346">
        <v>3.75</v>
      </c>
      <c r="I15" s="346">
        <v>0</v>
      </c>
      <c r="J15" s="302"/>
      <c r="K15" s="302"/>
      <c r="L15" s="302"/>
      <c r="M15" s="302"/>
      <c r="N15" s="302"/>
      <c r="O15" s="302"/>
      <c r="P15" s="302"/>
      <c r="Q15" s="302"/>
    </row>
    <row r="16" spans="1:17" ht="15" customHeight="1">
      <c r="A16" s="303">
        <v>109</v>
      </c>
      <c r="B16" s="302" t="s">
        <v>958</v>
      </c>
      <c r="C16" s="346">
        <v>4.432799999999999</v>
      </c>
      <c r="D16" s="346">
        <v>0</v>
      </c>
      <c r="E16" s="346">
        <v>50</v>
      </c>
      <c r="F16" s="346">
        <v>0.8046</v>
      </c>
      <c r="G16" s="346">
        <v>0</v>
      </c>
      <c r="H16" s="346">
        <v>0</v>
      </c>
      <c r="I16" s="346">
        <v>0</v>
      </c>
      <c r="J16" s="346">
        <v>0</v>
      </c>
      <c r="K16" s="346">
        <v>2.1</v>
      </c>
      <c r="L16" s="350">
        <v>2.415</v>
      </c>
      <c r="M16" s="350">
        <v>2.77725</v>
      </c>
      <c r="N16" s="350">
        <v>3.1938375</v>
      </c>
      <c r="O16" s="350">
        <v>3.6729131249999996</v>
      </c>
      <c r="P16" s="350">
        <v>4.223850093749999</v>
      </c>
      <c r="Q16" s="350">
        <v>4.857427607812499</v>
      </c>
    </row>
    <row r="17" spans="1:17" ht="32.25" customHeight="1">
      <c r="A17" s="303">
        <v>110</v>
      </c>
      <c r="B17" s="306" t="s">
        <v>957</v>
      </c>
      <c r="C17" s="302"/>
      <c r="D17" s="302"/>
      <c r="E17" s="302"/>
      <c r="F17" s="302"/>
      <c r="G17" s="302"/>
      <c r="H17" s="302"/>
      <c r="I17" s="302"/>
      <c r="J17" s="302"/>
      <c r="K17" s="302"/>
      <c r="L17" s="302"/>
      <c r="M17" s="302"/>
      <c r="N17" s="302"/>
      <c r="O17" s="302"/>
      <c r="P17" s="302"/>
      <c r="Q17" s="302"/>
    </row>
    <row r="18" spans="1:17" ht="32.25" customHeight="1">
      <c r="A18" s="303">
        <v>111</v>
      </c>
      <c r="B18" s="306" t="s">
        <v>956</v>
      </c>
      <c r="C18" s="346">
        <v>36.7</v>
      </c>
      <c r="D18" s="346">
        <v>11.89</v>
      </c>
      <c r="E18" s="346">
        <v>11.21</v>
      </c>
      <c r="F18" s="346">
        <v>21.210900000000002</v>
      </c>
      <c r="G18" s="346">
        <v>30.01</v>
      </c>
      <c r="H18" s="346">
        <v>29.23</v>
      </c>
      <c r="I18" s="346">
        <v>0</v>
      </c>
      <c r="J18" s="302"/>
      <c r="K18" s="302"/>
      <c r="L18" s="302"/>
      <c r="M18" s="302"/>
      <c r="N18" s="302"/>
      <c r="O18" s="302"/>
      <c r="P18" s="302"/>
      <c r="Q18" s="302"/>
    </row>
    <row r="19" spans="1:17" ht="15" customHeight="1">
      <c r="A19" s="303">
        <v>800</v>
      </c>
      <c r="B19" s="302" t="s">
        <v>955</v>
      </c>
      <c r="C19" s="302"/>
      <c r="D19" s="302"/>
      <c r="E19" s="302"/>
      <c r="F19" s="302"/>
      <c r="G19" s="302"/>
      <c r="H19" s="302"/>
      <c r="I19" s="302"/>
      <c r="J19" s="302"/>
      <c r="K19" s="302"/>
      <c r="L19" s="302"/>
      <c r="M19" s="302"/>
      <c r="N19" s="302"/>
      <c r="O19" s="302"/>
      <c r="P19" s="302"/>
      <c r="Q19" s="302"/>
    </row>
    <row r="20" spans="3:17" ht="15" customHeight="1">
      <c r="C20" s="302"/>
      <c r="D20" s="302"/>
      <c r="E20" s="302"/>
      <c r="F20" s="302"/>
      <c r="G20" s="302"/>
      <c r="H20" s="302"/>
      <c r="I20" s="302"/>
      <c r="J20" s="302"/>
      <c r="K20" s="302"/>
      <c r="L20" s="302"/>
      <c r="M20" s="302"/>
      <c r="N20" s="302"/>
      <c r="O20" s="302"/>
      <c r="P20" s="302"/>
      <c r="Q20" s="302"/>
    </row>
    <row r="21" spans="1:17" s="333" customFormat="1" ht="15" customHeight="1">
      <c r="A21" s="349"/>
      <c r="B21" s="307" t="s">
        <v>954</v>
      </c>
      <c r="C21" s="346">
        <v>94.9628</v>
      </c>
      <c r="D21" s="346">
        <v>86.89</v>
      </c>
      <c r="E21" s="346">
        <v>195.22330000000002</v>
      </c>
      <c r="F21" s="346">
        <v>294.01469999999995</v>
      </c>
      <c r="G21" s="346">
        <v>408.1215</v>
      </c>
      <c r="H21" s="346">
        <v>652.0475</v>
      </c>
      <c r="I21" s="346">
        <v>776.6109</v>
      </c>
      <c r="J21" s="346">
        <v>1045</v>
      </c>
      <c r="K21" s="346">
        <v>1028.48</v>
      </c>
      <c r="L21" s="350">
        <v>1182.752</v>
      </c>
      <c r="M21" s="350">
        <v>1360.1647999999998</v>
      </c>
      <c r="N21" s="350">
        <v>1564.1895199999997</v>
      </c>
      <c r="O21" s="350">
        <v>1798.8179479999994</v>
      </c>
      <c r="P21" s="350">
        <v>2068.6406401999993</v>
      </c>
      <c r="Q21" s="350">
        <v>2378.936736229999</v>
      </c>
    </row>
    <row r="22" spans="1:17" s="333" customFormat="1" ht="15" customHeight="1">
      <c r="A22" s="303"/>
      <c r="B22" s="302"/>
      <c r="C22" s="302"/>
      <c r="D22" s="302"/>
      <c r="E22" s="302"/>
      <c r="F22" s="302"/>
      <c r="G22" s="302"/>
      <c r="H22" s="302"/>
      <c r="I22" s="302"/>
      <c r="J22" s="302"/>
      <c r="K22" s="302"/>
      <c r="L22" s="302"/>
      <c r="M22" s="302"/>
      <c r="N22" s="302"/>
      <c r="O22" s="302"/>
      <c r="P22" s="302"/>
      <c r="Q22" s="302"/>
    </row>
    <row r="23" spans="1:17" s="333" customFormat="1" ht="28.5" customHeight="1">
      <c r="A23" s="304">
        <v>6004</v>
      </c>
      <c r="B23" s="356" t="s">
        <v>953</v>
      </c>
      <c r="C23" s="346"/>
      <c r="D23" s="346"/>
      <c r="E23" s="346"/>
      <c r="F23" s="346"/>
      <c r="G23" s="346"/>
      <c r="H23" s="346"/>
      <c r="I23" s="346"/>
      <c r="J23" s="346"/>
      <c r="K23" s="346"/>
      <c r="L23" s="302"/>
      <c r="M23" s="302"/>
      <c r="N23" s="302"/>
      <c r="O23" s="302"/>
      <c r="P23" s="302"/>
      <c r="Q23" s="302"/>
    </row>
    <row r="24" spans="1:17" s="333" customFormat="1" ht="15" customHeight="1">
      <c r="A24" s="303"/>
      <c r="B24" s="302"/>
      <c r="C24" s="302"/>
      <c r="D24" s="302"/>
      <c r="E24" s="302"/>
      <c r="F24" s="302"/>
      <c r="G24" s="302"/>
      <c r="H24" s="302"/>
      <c r="I24" s="302"/>
      <c r="J24" s="302"/>
      <c r="K24" s="302"/>
      <c r="L24" s="302"/>
      <c r="M24" s="302"/>
      <c r="N24" s="302"/>
      <c r="O24" s="302"/>
      <c r="P24" s="302"/>
      <c r="Q24" s="302"/>
    </row>
    <row r="25" spans="1:17" ht="15" customHeight="1">
      <c r="A25" s="355" t="s">
        <v>952</v>
      </c>
      <c r="B25" s="302" t="s">
        <v>951</v>
      </c>
      <c r="C25" s="302"/>
      <c r="D25" s="302"/>
      <c r="E25" s="302"/>
      <c r="F25" s="302"/>
      <c r="G25" s="302"/>
      <c r="H25" s="302"/>
      <c r="I25" s="302"/>
      <c r="J25" s="302"/>
      <c r="K25" s="302"/>
      <c r="L25" s="302"/>
      <c r="M25" s="302"/>
      <c r="N25" s="302"/>
      <c r="O25" s="302"/>
      <c r="P25" s="302"/>
      <c r="Q25" s="302"/>
    </row>
    <row r="26" spans="1:17" ht="15" customHeight="1">
      <c r="A26" s="351">
        <v>101</v>
      </c>
      <c r="B26" s="302" t="s">
        <v>950</v>
      </c>
      <c r="C26" s="302"/>
      <c r="D26" s="302"/>
      <c r="E26" s="302"/>
      <c r="F26" s="302"/>
      <c r="G26" s="302"/>
      <c r="H26" s="302"/>
      <c r="I26" s="302"/>
      <c r="J26" s="302"/>
      <c r="K26" s="302"/>
      <c r="L26" s="302"/>
      <c r="M26" s="302"/>
      <c r="N26" s="302"/>
      <c r="O26" s="302"/>
      <c r="P26" s="302"/>
      <c r="Q26" s="302"/>
    </row>
    <row r="27" spans="1:17" ht="15" customHeight="1">
      <c r="A27" s="351">
        <v>102</v>
      </c>
      <c r="B27" s="302" t="s">
        <v>949</v>
      </c>
      <c r="C27" s="346">
        <v>0</v>
      </c>
      <c r="D27" s="302"/>
      <c r="E27" s="302"/>
      <c r="F27" s="302"/>
      <c r="G27" s="302"/>
      <c r="H27" s="302"/>
      <c r="I27" s="302"/>
      <c r="J27" s="302"/>
      <c r="K27" s="302"/>
      <c r="L27" s="302"/>
      <c r="M27" s="302"/>
      <c r="N27" s="302"/>
      <c r="O27" s="302"/>
      <c r="P27" s="302"/>
      <c r="Q27" s="302"/>
    </row>
    <row r="28" spans="1:17" ht="15" customHeight="1">
      <c r="A28" s="351">
        <v>201</v>
      </c>
      <c r="B28" s="302" t="s">
        <v>948</v>
      </c>
      <c r="C28" s="346">
        <v>0</v>
      </c>
      <c r="D28" s="302"/>
      <c r="E28" s="302"/>
      <c r="F28" s="346">
        <v>0.2845</v>
      </c>
      <c r="G28" s="346">
        <v>0.4</v>
      </c>
      <c r="H28" s="346">
        <v>0.07400000000000001</v>
      </c>
      <c r="I28" s="346">
        <v>0</v>
      </c>
      <c r="J28" s="302"/>
      <c r="K28" s="302"/>
      <c r="L28" s="350">
        <v>0</v>
      </c>
      <c r="M28" s="350">
        <v>0</v>
      </c>
      <c r="N28" s="350">
        <v>0</v>
      </c>
      <c r="O28" s="350">
        <v>0</v>
      </c>
      <c r="P28" s="350">
        <v>0</v>
      </c>
      <c r="Q28" s="350">
        <v>0</v>
      </c>
    </row>
    <row r="29" spans="1:17" ht="15" customHeight="1">
      <c r="A29" s="351">
        <v>800</v>
      </c>
      <c r="B29" s="302" t="s">
        <v>912</v>
      </c>
      <c r="C29" s="302"/>
      <c r="D29" s="302"/>
      <c r="E29" s="302"/>
      <c r="F29" s="302"/>
      <c r="G29" s="302"/>
      <c r="H29" s="302"/>
      <c r="I29" s="302"/>
      <c r="J29" s="302"/>
      <c r="K29" s="302"/>
      <c r="L29" s="302"/>
      <c r="M29" s="302"/>
      <c r="N29" s="302"/>
      <c r="O29" s="302"/>
      <c r="P29" s="302"/>
      <c r="Q29" s="302"/>
    </row>
    <row r="30" spans="1:17" ht="15" customHeight="1">
      <c r="A30" s="304"/>
      <c r="B30" s="307" t="s">
        <v>947</v>
      </c>
      <c r="C30" s="346">
        <v>0</v>
      </c>
      <c r="D30" s="346">
        <v>0</v>
      </c>
      <c r="E30" s="346">
        <v>0</v>
      </c>
      <c r="F30" s="346">
        <v>0.2845</v>
      </c>
      <c r="G30" s="346">
        <v>0.4</v>
      </c>
      <c r="H30" s="346">
        <v>0.07400000000000001</v>
      </c>
      <c r="I30" s="346">
        <v>0</v>
      </c>
      <c r="J30" s="302"/>
      <c r="K30" s="302"/>
      <c r="L30" s="350">
        <v>0</v>
      </c>
      <c r="M30" s="350">
        <v>0</v>
      </c>
      <c r="N30" s="350">
        <v>0</v>
      </c>
      <c r="O30" s="350">
        <v>0</v>
      </c>
      <c r="P30" s="350">
        <v>0</v>
      </c>
      <c r="Q30" s="350">
        <v>0</v>
      </c>
    </row>
    <row r="31" spans="3:17" ht="15" customHeight="1">
      <c r="C31" s="302"/>
      <c r="D31" s="302"/>
      <c r="E31" s="302"/>
      <c r="F31" s="302"/>
      <c r="G31" s="302"/>
      <c r="H31" s="302"/>
      <c r="I31" s="302"/>
      <c r="J31" s="302"/>
      <c r="K31" s="302"/>
      <c r="L31" s="302"/>
      <c r="M31" s="302"/>
      <c r="N31" s="302"/>
      <c r="O31" s="302"/>
      <c r="P31" s="302"/>
      <c r="Q31" s="302"/>
    </row>
    <row r="32" spans="1:17" ht="37.5" customHeight="1">
      <c r="A32" s="354" t="s">
        <v>946</v>
      </c>
      <c r="B32" s="306" t="s">
        <v>945</v>
      </c>
      <c r="C32" s="302"/>
      <c r="D32" s="302"/>
      <c r="E32" s="302"/>
      <c r="F32" s="302"/>
      <c r="G32" s="302"/>
      <c r="H32" s="302"/>
      <c r="I32" s="302"/>
      <c r="J32" s="302"/>
      <c r="K32" s="302"/>
      <c r="L32" s="302"/>
      <c r="M32" s="302"/>
      <c r="N32" s="302"/>
      <c r="O32" s="302"/>
      <c r="P32" s="302"/>
      <c r="Q32" s="302"/>
    </row>
    <row r="33" spans="1:17" s="333" customFormat="1" ht="15" customHeight="1">
      <c r="A33" s="351">
        <v>101</v>
      </c>
      <c r="B33" s="302" t="s">
        <v>944</v>
      </c>
      <c r="C33" s="346">
        <v>0.0707</v>
      </c>
      <c r="D33" s="346">
        <v>0.5504</v>
      </c>
      <c r="E33" s="346">
        <v>1.5903999999999998</v>
      </c>
      <c r="F33" s="346">
        <v>2.0241</v>
      </c>
      <c r="G33" s="346">
        <v>3.2704000000000004</v>
      </c>
      <c r="H33" s="346">
        <v>2.7551</v>
      </c>
      <c r="I33" s="346">
        <v>6.7291</v>
      </c>
      <c r="J33" s="346">
        <v>0</v>
      </c>
      <c r="K33" s="346">
        <v>0</v>
      </c>
      <c r="L33" s="350">
        <v>0</v>
      </c>
      <c r="M33" s="350">
        <v>0</v>
      </c>
      <c r="N33" s="350">
        <v>0</v>
      </c>
      <c r="O33" s="350">
        <v>0</v>
      </c>
      <c r="P33" s="350">
        <v>0</v>
      </c>
      <c r="Q33" s="350">
        <v>0</v>
      </c>
    </row>
    <row r="34" spans="1:17" ht="32.25" customHeight="1">
      <c r="A34" s="351">
        <v>102</v>
      </c>
      <c r="B34" s="306" t="s">
        <v>943</v>
      </c>
      <c r="C34" s="302"/>
      <c r="D34" s="302"/>
      <c r="E34" s="302"/>
      <c r="F34" s="302"/>
      <c r="G34" s="302"/>
      <c r="H34" s="302"/>
      <c r="I34" s="302"/>
      <c r="J34" s="302"/>
      <c r="K34" s="302"/>
      <c r="L34" s="302"/>
      <c r="M34" s="302"/>
      <c r="N34" s="302"/>
      <c r="O34" s="302"/>
      <c r="P34" s="302"/>
      <c r="Q34" s="302"/>
    </row>
    <row r="35" spans="1:17" ht="33" customHeight="1">
      <c r="A35" s="351">
        <v>103</v>
      </c>
      <c r="B35" s="306" t="s">
        <v>942</v>
      </c>
      <c r="C35" s="302"/>
      <c r="D35" s="302"/>
      <c r="E35" s="302"/>
      <c r="F35" s="302"/>
      <c r="G35" s="302"/>
      <c r="H35" s="302"/>
      <c r="I35" s="302"/>
      <c r="J35" s="302"/>
      <c r="K35" s="302"/>
      <c r="L35" s="302"/>
      <c r="M35" s="302"/>
      <c r="N35" s="302"/>
      <c r="O35" s="302"/>
      <c r="P35" s="302"/>
      <c r="Q35" s="302"/>
    </row>
    <row r="36" spans="1:17" ht="47.25" customHeight="1">
      <c r="A36" s="351">
        <v>104</v>
      </c>
      <c r="B36" s="306" t="s">
        <v>941</v>
      </c>
      <c r="C36" s="302"/>
      <c r="D36" s="302"/>
      <c r="E36" s="302"/>
      <c r="F36" s="302"/>
      <c r="G36" s="302"/>
      <c r="H36" s="302"/>
      <c r="I36" s="302"/>
      <c r="J36" s="302"/>
      <c r="K36" s="302"/>
      <c r="L36" s="302"/>
      <c r="M36" s="302"/>
      <c r="N36" s="302"/>
      <c r="O36" s="302"/>
      <c r="P36" s="302"/>
      <c r="Q36" s="302"/>
    </row>
    <row r="37" spans="1:17" ht="38.25">
      <c r="A37" s="351">
        <v>105</v>
      </c>
      <c r="B37" s="306" t="s">
        <v>940</v>
      </c>
      <c r="C37" s="302"/>
      <c r="D37" s="302"/>
      <c r="E37" s="302"/>
      <c r="F37" s="346">
        <v>0</v>
      </c>
      <c r="G37" s="346">
        <v>0</v>
      </c>
      <c r="H37" s="346">
        <v>0</v>
      </c>
      <c r="I37" s="346">
        <v>0</v>
      </c>
      <c r="J37" s="346">
        <v>0</v>
      </c>
      <c r="K37" s="346">
        <v>0</v>
      </c>
      <c r="L37" s="350">
        <v>0</v>
      </c>
      <c r="M37" s="350">
        <v>0</v>
      </c>
      <c r="N37" s="350">
        <v>0</v>
      </c>
      <c r="O37" s="350">
        <v>0</v>
      </c>
      <c r="P37" s="350">
        <v>0</v>
      </c>
      <c r="Q37" s="350">
        <v>0</v>
      </c>
    </row>
    <row r="38" spans="1:17" ht="12.75">
      <c r="A38" s="351"/>
      <c r="B38" s="307" t="s">
        <v>939</v>
      </c>
      <c r="C38" s="346">
        <v>0.0707</v>
      </c>
      <c r="D38" s="346">
        <v>0.5504</v>
      </c>
      <c r="E38" s="346">
        <v>1.5903999999999998</v>
      </c>
      <c r="F38" s="346">
        <v>2.0241</v>
      </c>
      <c r="G38" s="346">
        <v>3.2704000000000004</v>
      </c>
      <c r="H38" s="346">
        <v>2.7551</v>
      </c>
      <c r="I38" s="346">
        <v>6.7291</v>
      </c>
      <c r="J38" s="346">
        <v>0</v>
      </c>
      <c r="K38" s="346">
        <v>0</v>
      </c>
      <c r="L38" s="350">
        <v>0</v>
      </c>
      <c r="M38" s="350">
        <v>0</v>
      </c>
      <c r="N38" s="350">
        <v>0</v>
      </c>
      <c r="O38" s="350">
        <v>0</v>
      </c>
      <c r="P38" s="350">
        <v>0</v>
      </c>
      <c r="Q38" s="350">
        <v>0</v>
      </c>
    </row>
    <row r="39" spans="1:17" ht="15" customHeight="1">
      <c r="A39" s="354" t="s">
        <v>184</v>
      </c>
      <c r="B39" s="302" t="s">
        <v>938</v>
      </c>
      <c r="C39" s="302"/>
      <c r="D39" s="302"/>
      <c r="E39" s="302"/>
      <c r="F39" s="302"/>
      <c r="G39" s="302"/>
      <c r="H39" s="302"/>
      <c r="I39" s="302"/>
      <c r="J39" s="302"/>
      <c r="K39" s="302"/>
      <c r="L39" s="302"/>
      <c r="M39" s="302"/>
      <c r="N39" s="302"/>
      <c r="O39" s="302"/>
      <c r="P39" s="302"/>
      <c r="Q39" s="302"/>
    </row>
    <row r="40" spans="1:17" s="333" customFormat="1" ht="15" customHeight="1">
      <c r="A40" s="351">
        <v>321</v>
      </c>
      <c r="B40" s="306" t="s">
        <v>937</v>
      </c>
      <c r="C40" s="302"/>
      <c r="D40" s="302"/>
      <c r="E40" s="302"/>
      <c r="F40" s="302"/>
      <c r="G40" s="302"/>
      <c r="H40" s="302"/>
      <c r="I40" s="302"/>
      <c r="J40" s="302"/>
      <c r="K40" s="302"/>
      <c r="L40" s="302"/>
      <c r="M40" s="302"/>
      <c r="N40" s="302"/>
      <c r="O40" s="302"/>
      <c r="P40" s="302"/>
      <c r="Q40" s="302"/>
    </row>
    <row r="41" spans="1:17" ht="15" customHeight="1">
      <c r="A41" s="351">
        <v>800</v>
      </c>
      <c r="B41" s="306" t="s">
        <v>912</v>
      </c>
      <c r="C41" s="302"/>
      <c r="D41" s="302"/>
      <c r="E41" s="302"/>
      <c r="F41" s="302"/>
      <c r="G41" s="302"/>
      <c r="H41" s="302"/>
      <c r="I41" s="302"/>
      <c r="J41" s="302"/>
      <c r="K41" s="302"/>
      <c r="L41" s="302"/>
      <c r="M41" s="302"/>
      <c r="N41" s="302"/>
      <c r="O41" s="302"/>
      <c r="P41" s="302"/>
      <c r="Q41" s="302"/>
    </row>
    <row r="42" spans="1:17" ht="15" customHeight="1">
      <c r="A42" s="304"/>
      <c r="B42" s="307" t="s">
        <v>936</v>
      </c>
      <c r="C42" s="302"/>
      <c r="D42" s="302"/>
      <c r="E42" s="302"/>
      <c r="F42" s="302"/>
      <c r="G42" s="302"/>
      <c r="H42" s="302"/>
      <c r="I42" s="302"/>
      <c r="J42" s="302"/>
      <c r="K42" s="302"/>
      <c r="L42" s="302"/>
      <c r="M42" s="302"/>
      <c r="N42" s="302"/>
      <c r="O42" s="302"/>
      <c r="P42" s="302"/>
      <c r="Q42" s="302"/>
    </row>
    <row r="43" spans="1:17" ht="36" customHeight="1">
      <c r="A43" s="353" t="s">
        <v>182</v>
      </c>
      <c r="B43" s="347" t="s">
        <v>935</v>
      </c>
      <c r="C43" s="346">
        <v>0</v>
      </c>
      <c r="D43" s="346">
        <v>0</v>
      </c>
      <c r="E43" s="346">
        <v>0</v>
      </c>
      <c r="F43" s="346">
        <v>0</v>
      </c>
      <c r="G43" s="346">
        <v>0</v>
      </c>
      <c r="H43" s="346">
        <v>0</v>
      </c>
      <c r="I43" s="346">
        <v>0</v>
      </c>
      <c r="J43" s="346">
        <v>0.07400000000000001</v>
      </c>
      <c r="K43" s="346">
        <v>0.037000000000000005</v>
      </c>
      <c r="L43" s="350">
        <v>0.042550000000000004</v>
      </c>
      <c r="M43" s="350">
        <v>0.048932500000000004</v>
      </c>
      <c r="N43" s="350">
        <v>0.056272375</v>
      </c>
      <c r="O43" s="350">
        <v>0.06471323124999999</v>
      </c>
      <c r="P43" s="350">
        <v>0.07442021593749998</v>
      </c>
      <c r="Q43" s="350">
        <v>0.08558324832812497</v>
      </c>
    </row>
    <row r="44" spans="3:17" ht="15" customHeight="1">
      <c r="C44" s="302"/>
      <c r="D44" s="302"/>
      <c r="E44" s="302"/>
      <c r="F44" s="302"/>
      <c r="G44" s="302"/>
      <c r="H44" s="302"/>
      <c r="I44" s="302"/>
      <c r="J44" s="302"/>
      <c r="K44" s="302"/>
      <c r="L44" s="302"/>
      <c r="M44" s="302"/>
      <c r="N44" s="302"/>
      <c r="O44" s="302"/>
      <c r="P44" s="302"/>
      <c r="Q44" s="302"/>
    </row>
    <row r="45" spans="1:17" s="333" customFormat="1" ht="15" customHeight="1">
      <c r="A45" s="353" t="s">
        <v>934</v>
      </c>
      <c r="B45" s="307" t="s">
        <v>933</v>
      </c>
      <c r="C45" s="302"/>
      <c r="D45" s="302"/>
      <c r="E45" s="302"/>
      <c r="F45" s="302"/>
      <c r="G45" s="302"/>
      <c r="H45" s="302"/>
      <c r="I45" s="302"/>
      <c r="J45" s="302"/>
      <c r="K45" s="302"/>
      <c r="L45" s="302"/>
      <c r="M45" s="302"/>
      <c r="N45" s="302"/>
      <c r="O45" s="302"/>
      <c r="P45" s="302"/>
      <c r="Q45" s="302"/>
    </row>
    <row r="46" spans="1:17" s="333" customFormat="1" ht="15" customHeight="1">
      <c r="A46" s="351">
        <v>101</v>
      </c>
      <c r="B46" s="302" t="s">
        <v>932</v>
      </c>
      <c r="C46" s="346">
        <v>0</v>
      </c>
      <c r="D46" s="346">
        <v>0</v>
      </c>
      <c r="E46" s="346">
        <v>0</v>
      </c>
      <c r="F46" s="346">
        <v>0</v>
      </c>
      <c r="G46" s="346">
        <v>0</v>
      </c>
      <c r="H46" s="346">
        <v>0</v>
      </c>
      <c r="I46" s="346">
        <v>0</v>
      </c>
      <c r="J46" s="302"/>
      <c r="K46" s="302"/>
      <c r="L46" s="350">
        <v>0</v>
      </c>
      <c r="M46" s="350">
        <v>0</v>
      </c>
      <c r="N46" s="350">
        <v>0</v>
      </c>
      <c r="O46" s="350">
        <v>0</v>
      </c>
      <c r="P46" s="350">
        <v>0</v>
      </c>
      <c r="Q46" s="350">
        <v>0</v>
      </c>
    </row>
    <row r="47" spans="1:17" ht="15" customHeight="1">
      <c r="A47" s="304"/>
      <c r="B47" s="307" t="s">
        <v>931</v>
      </c>
      <c r="C47" s="346">
        <v>0</v>
      </c>
      <c r="D47" s="346">
        <v>0</v>
      </c>
      <c r="E47" s="346">
        <v>0</v>
      </c>
      <c r="F47" s="346">
        <v>0</v>
      </c>
      <c r="G47" s="346">
        <v>0</v>
      </c>
      <c r="H47" s="346">
        <v>0</v>
      </c>
      <c r="I47" s="346">
        <v>0</v>
      </c>
      <c r="J47" s="302"/>
      <c r="K47" s="302"/>
      <c r="L47" s="350">
        <v>0</v>
      </c>
      <c r="M47" s="350">
        <v>0</v>
      </c>
      <c r="N47" s="350">
        <v>0</v>
      </c>
      <c r="O47" s="350">
        <v>0</v>
      </c>
      <c r="P47" s="350">
        <v>0</v>
      </c>
      <c r="Q47" s="350">
        <v>0</v>
      </c>
    </row>
    <row r="48" spans="1:17" ht="15" customHeight="1">
      <c r="A48" s="353" t="s">
        <v>930</v>
      </c>
      <c r="B48" s="307" t="s">
        <v>929</v>
      </c>
      <c r="C48" s="302"/>
      <c r="D48" s="302"/>
      <c r="E48" s="302"/>
      <c r="F48" s="302"/>
      <c r="G48" s="302"/>
      <c r="H48" s="302"/>
      <c r="I48" s="302"/>
      <c r="J48" s="302"/>
      <c r="K48" s="302"/>
      <c r="L48" s="302"/>
      <c r="M48" s="302"/>
      <c r="N48" s="302"/>
      <c r="O48" s="302"/>
      <c r="P48" s="302"/>
      <c r="Q48" s="302"/>
    </row>
    <row r="49" spans="1:17" ht="33.75" customHeight="1">
      <c r="A49" s="351">
        <v>101</v>
      </c>
      <c r="B49" s="306" t="s">
        <v>928</v>
      </c>
      <c r="C49" s="302"/>
      <c r="D49" s="302"/>
      <c r="E49" s="302"/>
      <c r="F49" s="302"/>
      <c r="G49" s="302"/>
      <c r="H49" s="302"/>
      <c r="I49" s="302"/>
      <c r="J49" s="302"/>
      <c r="K49" s="302"/>
      <c r="L49" s="302"/>
      <c r="M49" s="302"/>
      <c r="N49" s="302"/>
      <c r="O49" s="302"/>
      <c r="P49" s="302"/>
      <c r="Q49" s="302"/>
    </row>
    <row r="50" spans="1:17" s="333" customFormat="1" ht="42.75" customHeight="1">
      <c r="A50" s="351">
        <v>102</v>
      </c>
      <c r="B50" s="306" t="s">
        <v>927</v>
      </c>
      <c r="C50" s="302"/>
      <c r="D50" s="302"/>
      <c r="E50" s="302"/>
      <c r="F50" s="302"/>
      <c r="G50" s="302"/>
      <c r="H50" s="302"/>
      <c r="I50" s="302"/>
      <c r="J50" s="302"/>
      <c r="K50" s="302"/>
      <c r="L50" s="302"/>
      <c r="M50" s="302"/>
      <c r="N50" s="302"/>
      <c r="O50" s="302"/>
      <c r="P50" s="302"/>
      <c r="Q50" s="302"/>
    </row>
    <row r="51" spans="1:17" ht="60.75" customHeight="1">
      <c r="A51" s="351">
        <v>103</v>
      </c>
      <c r="B51" s="306" t="s">
        <v>926</v>
      </c>
      <c r="C51" s="302"/>
      <c r="D51" s="302"/>
      <c r="E51" s="302"/>
      <c r="F51" s="302"/>
      <c r="G51" s="302"/>
      <c r="H51" s="302"/>
      <c r="I51" s="302"/>
      <c r="J51" s="302"/>
      <c r="K51" s="302"/>
      <c r="L51" s="302"/>
      <c r="M51" s="302"/>
      <c r="N51" s="302"/>
      <c r="O51" s="302"/>
      <c r="P51" s="302"/>
      <c r="Q51" s="302"/>
    </row>
    <row r="52" spans="1:17" ht="15" customHeight="1">
      <c r="A52" s="351">
        <v>800</v>
      </c>
      <c r="B52" s="302" t="s">
        <v>925</v>
      </c>
      <c r="C52" s="302"/>
      <c r="D52" s="302"/>
      <c r="E52" s="302"/>
      <c r="F52" s="302"/>
      <c r="G52" s="302"/>
      <c r="H52" s="302"/>
      <c r="I52" s="302"/>
      <c r="J52" s="302"/>
      <c r="K52" s="302"/>
      <c r="L52" s="302"/>
      <c r="M52" s="302"/>
      <c r="N52" s="302"/>
      <c r="O52" s="302"/>
      <c r="P52" s="302"/>
      <c r="Q52" s="302"/>
    </row>
    <row r="53" spans="1:17" ht="15" customHeight="1">
      <c r="A53" s="304"/>
      <c r="B53" s="307" t="s">
        <v>924</v>
      </c>
      <c r="C53" s="302"/>
      <c r="D53" s="302"/>
      <c r="E53" s="302"/>
      <c r="F53" s="302"/>
      <c r="G53" s="302"/>
      <c r="H53" s="302"/>
      <c r="I53" s="302"/>
      <c r="J53" s="302"/>
      <c r="K53" s="302"/>
      <c r="L53" s="302"/>
      <c r="M53" s="302"/>
      <c r="N53" s="302"/>
      <c r="O53" s="302"/>
      <c r="P53" s="302"/>
      <c r="Q53" s="302"/>
    </row>
    <row r="54" spans="1:17" ht="15" customHeight="1">
      <c r="A54" s="352" t="s">
        <v>923</v>
      </c>
      <c r="B54" s="307" t="s">
        <v>922</v>
      </c>
      <c r="C54" s="302"/>
      <c r="D54" s="302"/>
      <c r="E54" s="302"/>
      <c r="F54" s="302"/>
      <c r="G54" s="302"/>
      <c r="H54" s="302"/>
      <c r="I54" s="302"/>
      <c r="J54" s="302"/>
      <c r="K54" s="302"/>
      <c r="L54" s="302"/>
      <c r="M54" s="302"/>
      <c r="N54" s="302"/>
      <c r="O54" s="302"/>
      <c r="P54" s="302"/>
      <c r="Q54" s="302"/>
    </row>
    <row r="55" spans="1:17" ht="40.5" customHeight="1">
      <c r="A55" s="351">
        <v>101</v>
      </c>
      <c r="B55" s="306" t="s">
        <v>921</v>
      </c>
      <c r="C55" s="302"/>
      <c r="D55" s="302"/>
      <c r="E55" s="302"/>
      <c r="F55" s="302"/>
      <c r="G55" s="302"/>
      <c r="H55" s="302"/>
      <c r="I55" s="302"/>
      <c r="J55" s="302"/>
      <c r="K55" s="302"/>
      <c r="L55" s="302"/>
      <c r="M55" s="302"/>
      <c r="N55" s="302"/>
      <c r="O55" s="302"/>
      <c r="P55" s="302"/>
      <c r="Q55" s="302"/>
    </row>
    <row r="56" spans="1:17" s="333" customFormat="1" ht="15" customHeight="1">
      <c r="A56" s="351">
        <v>102</v>
      </c>
      <c r="B56" s="302" t="s">
        <v>920</v>
      </c>
      <c r="C56" s="302"/>
      <c r="D56" s="302"/>
      <c r="E56" s="302"/>
      <c r="F56" s="302"/>
      <c r="G56" s="302"/>
      <c r="H56" s="302"/>
      <c r="I56" s="302"/>
      <c r="J56" s="302"/>
      <c r="K56" s="302"/>
      <c r="L56" s="302"/>
      <c r="M56" s="302"/>
      <c r="N56" s="302"/>
      <c r="O56" s="302"/>
      <c r="P56" s="302"/>
      <c r="Q56" s="302"/>
    </row>
    <row r="57" spans="1:17" ht="39.75" customHeight="1">
      <c r="A57" s="351">
        <v>103</v>
      </c>
      <c r="B57" s="306" t="s">
        <v>919</v>
      </c>
      <c r="C57" s="302"/>
      <c r="D57" s="302"/>
      <c r="E57" s="302"/>
      <c r="F57" s="302"/>
      <c r="G57" s="302"/>
      <c r="H57" s="302"/>
      <c r="I57" s="302"/>
      <c r="J57" s="302"/>
      <c r="K57" s="302"/>
      <c r="L57" s="302"/>
      <c r="M57" s="302"/>
      <c r="N57" s="302"/>
      <c r="O57" s="302"/>
      <c r="P57" s="302"/>
      <c r="Q57" s="302"/>
    </row>
    <row r="58" spans="1:17" ht="32.25" customHeight="1">
      <c r="A58" s="351">
        <v>104</v>
      </c>
      <c r="B58" s="306" t="s">
        <v>918</v>
      </c>
      <c r="C58" s="302"/>
      <c r="D58" s="302"/>
      <c r="E58" s="302"/>
      <c r="F58" s="302"/>
      <c r="G58" s="302"/>
      <c r="H58" s="302"/>
      <c r="I58" s="302"/>
      <c r="J58" s="302"/>
      <c r="K58" s="302"/>
      <c r="L58" s="302"/>
      <c r="M58" s="302"/>
      <c r="N58" s="302"/>
      <c r="O58" s="302"/>
      <c r="P58" s="302"/>
      <c r="Q58" s="302"/>
    </row>
    <row r="59" spans="1:17" ht="15" customHeight="1">
      <c r="A59" s="351">
        <v>105</v>
      </c>
      <c r="B59" s="302" t="s">
        <v>917</v>
      </c>
      <c r="C59" s="302"/>
      <c r="D59" s="302"/>
      <c r="E59" s="302"/>
      <c r="F59" s="302"/>
      <c r="G59" s="302"/>
      <c r="H59" s="302"/>
      <c r="I59" s="302"/>
      <c r="J59" s="302"/>
      <c r="K59" s="302"/>
      <c r="L59" s="302"/>
      <c r="M59" s="302"/>
      <c r="N59" s="302"/>
      <c r="O59" s="302"/>
      <c r="P59" s="302"/>
      <c r="Q59" s="302"/>
    </row>
    <row r="60" spans="1:17" ht="25.5">
      <c r="A60" s="351">
        <v>106</v>
      </c>
      <c r="B60" s="306" t="s">
        <v>916</v>
      </c>
      <c r="C60" s="302"/>
      <c r="D60" s="302"/>
      <c r="E60" s="302"/>
      <c r="F60" s="302"/>
      <c r="G60" s="302"/>
      <c r="H60" s="302"/>
      <c r="I60" s="302"/>
      <c r="J60" s="302"/>
      <c r="K60" s="302"/>
      <c r="L60" s="302"/>
      <c r="M60" s="302"/>
      <c r="N60" s="302"/>
      <c r="O60" s="302"/>
      <c r="P60" s="302"/>
      <c r="Q60" s="302"/>
    </row>
    <row r="61" spans="1:17" ht="38.25">
      <c r="A61" s="351">
        <v>107</v>
      </c>
      <c r="B61" s="306" t="s">
        <v>915</v>
      </c>
      <c r="C61" s="346">
        <v>0</v>
      </c>
      <c r="D61" s="302"/>
      <c r="E61" s="302"/>
      <c r="F61" s="302"/>
      <c r="G61" s="302"/>
      <c r="H61" s="302"/>
      <c r="I61" s="302"/>
      <c r="J61" s="302"/>
      <c r="K61" s="302"/>
      <c r="L61" s="302"/>
      <c r="M61" s="302"/>
      <c r="N61" s="302"/>
      <c r="O61" s="302"/>
      <c r="P61" s="302"/>
      <c r="Q61" s="302"/>
    </row>
    <row r="62" spans="1:17" ht="15" customHeight="1">
      <c r="A62" s="351">
        <v>108</v>
      </c>
      <c r="B62" s="302" t="s">
        <v>914</v>
      </c>
      <c r="C62" s="346">
        <v>0</v>
      </c>
      <c r="D62" s="302"/>
      <c r="E62" s="302"/>
      <c r="F62" s="302"/>
      <c r="G62" s="302"/>
      <c r="H62" s="302"/>
      <c r="I62" s="302"/>
      <c r="J62" s="302"/>
      <c r="K62" s="302"/>
      <c r="L62" s="302"/>
      <c r="M62" s="302"/>
      <c r="N62" s="302"/>
      <c r="O62" s="302"/>
      <c r="P62" s="302"/>
      <c r="Q62" s="302"/>
    </row>
    <row r="63" spans="1:17" ht="15" customHeight="1">
      <c r="A63" s="351">
        <v>109</v>
      </c>
      <c r="B63" s="302" t="s">
        <v>913</v>
      </c>
      <c r="C63" s="302"/>
      <c r="D63" s="302"/>
      <c r="E63" s="302"/>
      <c r="F63" s="302"/>
      <c r="G63" s="302"/>
      <c r="H63" s="302"/>
      <c r="I63" s="302"/>
      <c r="J63" s="302"/>
      <c r="K63" s="302"/>
      <c r="L63" s="302"/>
      <c r="M63" s="302"/>
      <c r="N63" s="302"/>
      <c r="O63" s="302"/>
      <c r="P63" s="302"/>
      <c r="Q63" s="302"/>
    </row>
    <row r="64" spans="1:17" ht="15" customHeight="1">
      <c r="A64" s="351">
        <v>800</v>
      </c>
      <c r="B64" s="302" t="s">
        <v>912</v>
      </c>
      <c r="C64" s="302"/>
      <c r="D64" s="302"/>
      <c r="E64" s="302"/>
      <c r="F64" s="302"/>
      <c r="G64" s="302"/>
      <c r="H64" s="302"/>
      <c r="I64" s="302"/>
      <c r="J64" s="302"/>
      <c r="K64" s="302"/>
      <c r="L64" s="302"/>
      <c r="M64" s="302"/>
      <c r="N64" s="302"/>
      <c r="O64" s="302"/>
      <c r="P64" s="302"/>
      <c r="Q64" s="302"/>
    </row>
    <row r="65" spans="1:17" ht="15" customHeight="1">
      <c r="A65" s="304"/>
      <c r="B65" s="307" t="s">
        <v>911</v>
      </c>
      <c r="C65" s="346">
        <v>0</v>
      </c>
      <c r="D65" s="302"/>
      <c r="E65" s="302"/>
      <c r="F65" s="302"/>
      <c r="G65" s="302"/>
      <c r="H65" s="302"/>
      <c r="I65" s="302"/>
      <c r="J65" s="302"/>
      <c r="K65" s="302"/>
      <c r="L65" s="302"/>
      <c r="M65" s="302"/>
      <c r="N65" s="302"/>
      <c r="O65" s="302"/>
      <c r="P65" s="302"/>
      <c r="Q65" s="302"/>
    </row>
    <row r="66" spans="3:17" ht="15" customHeight="1">
      <c r="C66" s="302"/>
      <c r="D66" s="302"/>
      <c r="E66" s="302"/>
      <c r="F66" s="302"/>
      <c r="G66" s="302"/>
      <c r="H66" s="302"/>
      <c r="I66" s="302"/>
      <c r="J66" s="302"/>
      <c r="K66" s="302"/>
      <c r="L66" s="302"/>
      <c r="M66" s="302"/>
      <c r="N66" s="302"/>
      <c r="O66" s="302"/>
      <c r="P66" s="302"/>
      <c r="Q66" s="302"/>
    </row>
    <row r="67" spans="1:17" ht="15" customHeight="1">
      <c r="A67" s="304"/>
      <c r="B67" s="307" t="s">
        <v>910</v>
      </c>
      <c r="C67" s="346">
        <v>0.0707</v>
      </c>
      <c r="D67" s="346">
        <v>0.5504</v>
      </c>
      <c r="E67" s="346">
        <v>1.5903999999999998</v>
      </c>
      <c r="F67" s="346">
        <v>2.3086</v>
      </c>
      <c r="G67" s="346">
        <v>3.6704000000000003</v>
      </c>
      <c r="H67" s="346">
        <v>2.8291000000000004</v>
      </c>
      <c r="I67" s="346">
        <v>6.7291</v>
      </c>
      <c r="J67" s="346">
        <v>0.07400000000000001</v>
      </c>
      <c r="K67" s="346">
        <v>0.037000000000000005</v>
      </c>
      <c r="L67" s="350">
        <v>0.042550000000000004</v>
      </c>
      <c r="M67" s="350">
        <v>0.048932500000000004</v>
      </c>
      <c r="N67" s="350">
        <v>0.056272375</v>
      </c>
      <c r="O67" s="350">
        <v>0.06471323124999999</v>
      </c>
      <c r="P67" s="350">
        <v>0.07442021593749998</v>
      </c>
      <c r="Q67" s="350">
        <v>0.08558324832812497</v>
      </c>
    </row>
    <row r="68" spans="1:17" s="333" customFormat="1" ht="12.75">
      <c r="A68" s="349"/>
      <c r="B68" s="348"/>
      <c r="C68" s="302"/>
      <c r="D68" s="302"/>
      <c r="E68" s="302"/>
      <c r="F68" s="302"/>
      <c r="G68" s="302"/>
      <c r="H68" s="302"/>
      <c r="I68" s="302"/>
      <c r="J68" s="302"/>
      <c r="K68" s="302"/>
      <c r="L68" s="302"/>
      <c r="M68" s="302"/>
      <c r="N68" s="302"/>
      <c r="O68" s="302"/>
      <c r="P68" s="302"/>
      <c r="Q68" s="302"/>
    </row>
    <row r="69" spans="2:17" ht="25.5">
      <c r="B69" s="347" t="s">
        <v>909</v>
      </c>
      <c r="C69" s="346">
        <v>95.0335</v>
      </c>
      <c r="D69" s="346">
        <v>87.4404</v>
      </c>
      <c r="E69" s="346">
        <v>196.8137</v>
      </c>
      <c r="F69" s="346">
        <v>296.32329999999996</v>
      </c>
      <c r="G69" s="346">
        <v>411.7919</v>
      </c>
      <c r="H69" s="346">
        <v>654.8766</v>
      </c>
      <c r="I69" s="346">
        <v>783.34</v>
      </c>
      <c r="J69" s="346">
        <v>1045.074</v>
      </c>
      <c r="K69" s="346">
        <v>1028.517</v>
      </c>
      <c r="L69" s="346">
        <v>1182.7945499999998</v>
      </c>
      <c r="M69" s="346">
        <v>1360.2137324999999</v>
      </c>
      <c r="N69" s="346">
        <v>1564.2457923749996</v>
      </c>
      <c r="O69" s="346">
        <v>1798.8826612312494</v>
      </c>
      <c r="P69" s="346">
        <v>2068.715060415937</v>
      </c>
      <c r="Q69" s="346">
        <v>2379.022319478327</v>
      </c>
    </row>
    <row r="70" spans="1:17" s="333" customFormat="1" ht="12.75">
      <c r="A70" s="304"/>
      <c r="B70" s="307"/>
      <c r="C70" s="329"/>
      <c r="D70" s="329"/>
      <c r="E70" s="329"/>
      <c r="F70" s="329"/>
      <c r="G70" s="329"/>
      <c r="H70" s="329"/>
      <c r="I70" s="329"/>
      <c r="J70" s="329"/>
      <c r="K70" s="329"/>
      <c r="L70" s="329"/>
      <c r="M70" s="329"/>
      <c r="N70" s="329"/>
      <c r="O70" s="329"/>
      <c r="P70" s="329"/>
      <c r="Q70" s="329"/>
    </row>
    <row r="71" spans="1:17" s="333" customFormat="1" ht="12.75">
      <c r="A71" s="304"/>
      <c r="B71" s="307"/>
      <c r="C71" s="329"/>
      <c r="D71" s="329"/>
      <c r="E71" s="329"/>
      <c r="F71" s="329"/>
      <c r="G71" s="329"/>
      <c r="H71" s="329"/>
      <c r="I71" s="329"/>
      <c r="J71" s="329"/>
      <c r="K71" s="329"/>
      <c r="L71" s="329"/>
      <c r="M71" s="329"/>
      <c r="N71" s="329"/>
      <c r="O71" s="329"/>
      <c r="P71" s="329"/>
      <c r="Q71" s="329"/>
    </row>
    <row r="72" spans="1:17" s="333" customFormat="1" ht="12.75">
      <c r="A72" s="304"/>
      <c r="B72" s="307"/>
      <c r="C72" s="329"/>
      <c r="D72" s="329"/>
      <c r="E72" s="329"/>
      <c r="F72" s="329"/>
      <c r="G72" s="329"/>
      <c r="H72" s="329"/>
      <c r="I72" s="329"/>
      <c r="J72" s="329"/>
      <c r="K72" s="329"/>
      <c r="L72" s="329"/>
      <c r="M72" s="329"/>
      <c r="N72" s="329"/>
      <c r="O72" s="329"/>
      <c r="P72" s="329"/>
      <c r="Q72" s="329"/>
    </row>
    <row r="74" spans="1:17" s="333" customFormat="1" ht="12.75">
      <c r="A74" s="304"/>
      <c r="B74" s="307"/>
      <c r="C74" s="329"/>
      <c r="D74" s="329"/>
      <c r="E74" s="329"/>
      <c r="F74" s="329"/>
      <c r="G74" s="329"/>
      <c r="H74" s="329"/>
      <c r="I74" s="329"/>
      <c r="J74" s="329"/>
      <c r="K74" s="329"/>
      <c r="L74" s="329"/>
      <c r="M74" s="329"/>
      <c r="N74" s="329"/>
      <c r="O74" s="329"/>
      <c r="P74" s="329"/>
      <c r="Q74" s="329"/>
    </row>
  </sheetData>
  <sheetProtection/>
  <mergeCells count="2">
    <mergeCell ref="F1:G1"/>
    <mergeCell ref="M1:Q1"/>
  </mergeCells>
  <printOptions gridLines="1" horizontalCentered="1"/>
  <pageMargins left="0.551181102362205" right="0.31496062992126" top="0.984251968503937" bottom="0.511811023622047" header="0.433070866141732" footer="0.236220472440945"/>
  <pageSetup firstPageNumber="150" useFirstPageNumber="1" orientation="landscape" pageOrder="overThenDown" paperSize="9" scale="80" r:id="rId1"/>
  <headerFooter alignWithMargins="0">
    <oddHeader>&amp;L&amp;"Arial,Bold"&amp;12Name of State:SIKKIM&amp;C&amp;"Arial,Bold"&amp;12Details of Internal Debt and Loans &amp;&amp; Advances (Receipts)&amp;R&amp;"Arial,Bold"&amp;12Statement No 11 (a)
Rs. in Crore</oddHeader>
    <oddFooter>&amp;C&amp;P</oddFooter>
  </headerFooter>
</worksheet>
</file>

<file path=xl/worksheets/sheet41.xml><?xml version="1.0" encoding="utf-8"?>
<worksheet xmlns="http://schemas.openxmlformats.org/spreadsheetml/2006/main" xmlns:r="http://schemas.openxmlformats.org/officeDocument/2006/relationships">
  <dimension ref="A1:Q74"/>
  <sheetViews>
    <sheetView zoomScaleSheetLayoutView="115" zoomScalePageLayoutView="0" workbookViewId="0" topLeftCell="A8">
      <selection activeCell="Q8" sqref="Q8"/>
    </sheetView>
  </sheetViews>
  <sheetFormatPr defaultColWidth="10.28125" defaultRowHeight="15"/>
  <cols>
    <col min="1" max="1" width="6.28125" style="303" customWidth="1"/>
    <col min="2" max="2" width="37.57421875" style="302" customWidth="1"/>
    <col min="3" max="8" width="7.57421875" style="329" bestFit="1" customWidth="1"/>
    <col min="9" max="11" width="9.00390625" style="329" customWidth="1"/>
    <col min="12" max="12" width="9.421875" style="329" customWidth="1"/>
    <col min="13" max="17" width="8.8515625" style="329" customWidth="1"/>
    <col min="18" max="16384" width="10.28125" style="329" customWidth="1"/>
  </cols>
  <sheetData>
    <row r="1" spans="3:17" ht="12.75">
      <c r="C1" s="338"/>
      <c r="D1" s="338"/>
      <c r="E1" s="338"/>
      <c r="F1" s="619" t="s">
        <v>137</v>
      </c>
      <c r="G1" s="619"/>
      <c r="J1" s="333"/>
      <c r="M1" s="619" t="s">
        <v>123</v>
      </c>
      <c r="N1" s="619"/>
      <c r="O1" s="619"/>
      <c r="P1" s="619"/>
      <c r="Q1" s="619"/>
    </row>
    <row r="2" spans="1:17" s="333" customFormat="1" ht="12.75">
      <c r="A2" s="304"/>
      <c r="B2" s="307" t="s">
        <v>970</v>
      </c>
      <c r="C2" s="360" t="s">
        <v>122</v>
      </c>
      <c r="D2" s="360" t="s">
        <v>121</v>
      </c>
      <c r="E2" s="360" t="s">
        <v>120</v>
      </c>
      <c r="F2" s="360" t="s">
        <v>119</v>
      </c>
      <c r="G2" s="360" t="s">
        <v>118</v>
      </c>
      <c r="H2" s="360" t="s">
        <v>117</v>
      </c>
      <c r="I2" s="360" t="s">
        <v>116</v>
      </c>
      <c r="J2" s="360" t="s">
        <v>115</v>
      </c>
      <c r="K2" s="360" t="s">
        <v>114</v>
      </c>
      <c r="L2" s="359" t="s">
        <v>113</v>
      </c>
      <c r="M2" s="360" t="s">
        <v>112</v>
      </c>
      <c r="N2" s="360" t="s">
        <v>111</v>
      </c>
      <c r="O2" s="360" t="s">
        <v>110</v>
      </c>
      <c r="P2" s="360" t="s">
        <v>109</v>
      </c>
      <c r="Q2" s="359" t="s">
        <v>108</v>
      </c>
    </row>
    <row r="3" spans="10:12" ht="12.75">
      <c r="J3" s="338" t="s">
        <v>126</v>
      </c>
      <c r="K3" s="338" t="s">
        <v>125</v>
      </c>
      <c r="L3" s="338" t="s">
        <v>969</v>
      </c>
    </row>
    <row r="4" spans="1:17" s="333" customFormat="1" ht="12.75">
      <c r="A4" s="308">
        <v>1</v>
      </c>
      <c r="B4" s="308">
        <v>2</v>
      </c>
      <c r="C4" s="338">
        <v>3</v>
      </c>
      <c r="D4" s="308">
        <v>4</v>
      </c>
      <c r="E4" s="308">
        <v>5</v>
      </c>
      <c r="F4" s="338">
        <v>6</v>
      </c>
      <c r="G4" s="308">
        <v>7</v>
      </c>
      <c r="H4" s="308">
        <v>8</v>
      </c>
      <c r="I4" s="338">
        <v>9</v>
      </c>
      <c r="J4" s="308">
        <v>10</v>
      </c>
      <c r="K4" s="308">
        <v>11</v>
      </c>
      <c r="L4" s="338">
        <v>12</v>
      </c>
      <c r="M4" s="308">
        <v>13</v>
      </c>
      <c r="N4" s="308">
        <v>14</v>
      </c>
      <c r="O4" s="338">
        <v>15</v>
      </c>
      <c r="P4" s="308">
        <v>16</v>
      </c>
      <c r="Q4" s="308">
        <v>17</v>
      </c>
    </row>
    <row r="5" spans="1:17" ht="12.75">
      <c r="A5" s="304">
        <v>6003</v>
      </c>
      <c r="B5" s="307" t="s">
        <v>968</v>
      </c>
      <c r="C5" s="362"/>
      <c r="D5" s="362"/>
      <c r="E5" s="362"/>
      <c r="F5" s="362"/>
      <c r="G5" s="362"/>
      <c r="H5" s="362"/>
      <c r="I5" s="362"/>
      <c r="J5" s="362"/>
      <c r="K5" s="362"/>
      <c r="L5" s="362"/>
      <c r="M5" s="362"/>
      <c r="N5" s="362"/>
      <c r="O5" s="362"/>
      <c r="P5" s="362"/>
      <c r="Q5" s="362"/>
    </row>
    <row r="6" spans="3:17" ht="12.75">
      <c r="C6" s="362"/>
      <c r="D6" s="362"/>
      <c r="E6" s="362"/>
      <c r="F6" s="362"/>
      <c r="G6" s="362"/>
      <c r="H6" s="362"/>
      <c r="I6" s="362"/>
      <c r="J6" s="362"/>
      <c r="K6" s="362"/>
      <c r="L6" s="362"/>
      <c r="M6" s="362"/>
      <c r="N6" s="362"/>
      <c r="O6" s="362"/>
      <c r="P6" s="362"/>
      <c r="Q6" s="362"/>
    </row>
    <row r="7" spans="1:17" ht="15" customHeight="1">
      <c r="A7" s="303">
        <v>101</v>
      </c>
      <c r="B7" s="307" t="s">
        <v>967</v>
      </c>
      <c r="C7" s="364">
        <v>31.11</v>
      </c>
      <c r="D7" s="364">
        <v>16.72</v>
      </c>
      <c r="E7" s="364">
        <v>20.002</v>
      </c>
      <c r="F7" s="364">
        <v>16.5708</v>
      </c>
      <c r="G7" s="364">
        <v>22.421</v>
      </c>
      <c r="H7" s="364">
        <v>119.0203</v>
      </c>
      <c r="I7" s="364">
        <v>169.761</v>
      </c>
      <c r="J7" s="364">
        <v>249.905</v>
      </c>
      <c r="K7" s="364">
        <v>293.02</v>
      </c>
      <c r="L7" s="365">
        <v>336.97299999999996</v>
      </c>
      <c r="M7" s="365">
        <v>387.5189499999999</v>
      </c>
      <c r="N7" s="365">
        <v>445.64679249999983</v>
      </c>
      <c r="O7" s="365">
        <v>512.4938113749997</v>
      </c>
      <c r="P7" s="365">
        <v>589.3678830812496</v>
      </c>
      <c r="Q7" s="365">
        <v>677.773065543437</v>
      </c>
    </row>
    <row r="8" spans="1:17" ht="15" customHeight="1">
      <c r="A8" s="358"/>
      <c r="B8" s="357" t="s">
        <v>966</v>
      </c>
      <c r="C8" s="362"/>
      <c r="D8" s="362"/>
      <c r="E8" s="362"/>
      <c r="F8" s="362"/>
      <c r="G8" s="362"/>
      <c r="H8" s="362"/>
      <c r="I8" s="362"/>
      <c r="J8" s="362"/>
      <c r="K8" s="362"/>
      <c r="L8" s="362"/>
      <c r="M8" s="362"/>
      <c r="N8" s="362"/>
      <c r="O8" s="362"/>
      <c r="P8" s="362"/>
      <c r="Q8" s="362"/>
    </row>
    <row r="9" spans="1:17" ht="15" customHeight="1">
      <c r="A9" s="358"/>
      <c r="B9" s="357" t="s">
        <v>965</v>
      </c>
      <c r="C9" s="362"/>
      <c r="D9" s="362"/>
      <c r="E9" s="362"/>
      <c r="F9" s="362"/>
      <c r="G9" s="362"/>
      <c r="H9" s="362"/>
      <c r="I9" s="362"/>
      <c r="J9" s="362"/>
      <c r="K9" s="362"/>
      <c r="L9" s="362"/>
      <c r="M9" s="362"/>
      <c r="N9" s="362"/>
      <c r="O9" s="362"/>
      <c r="P9" s="362"/>
      <c r="Q9" s="362"/>
    </row>
    <row r="10" spans="1:17" ht="25.5">
      <c r="A10" s="303">
        <v>103</v>
      </c>
      <c r="B10" s="306" t="s">
        <v>964</v>
      </c>
      <c r="C10" s="364">
        <v>5.3827</v>
      </c>
      <c r="D10" s="364">
        <v>6.2259</v>
      </c>
      <c r="E10" s="364">
        <v>7.3063</v>
      </c>
      <c r="F10" s="364">
        <v>7.6236</v>
      </c>
      <c r="G10" s="364">
        <v>8.2612</v>
      </c>
      <c r="H10" s="364">
        <v>8.901299999999999</v>
      </c>
      <c r="I10" s="364">
        <v>9.5535</v>
      </c>
      <c r="J10" s="364">
        <v>10.2025</v>
      </c>
      <c r="K10" s="364">
        <v>10.1981</v>
      </c>
      <c r="L10" s="365">
        <v>11.727815</v>
      </c>
      <c r="M10" s="365">
        <v>13.486987249999999</v>
      </c>
      <c r="N10" s="365">
        <v>15.510035337499998</v>
      </c>
      <c r="O10" s="365">
        <v>17.836540638124998</v>
      </c>
      <c r="P10" s="365">
        <v>20.512021733843746</v>
      </c>
      <c r="Q10" s="365">
        <v>23.588824993920305</v>
      </c>
    </row>
    <row r="11" spans="1:17" ht="25.5">
      <c r="A11" s="303">
        <v>104</v>
      </c>
      <c r="B11" s="306" t="s">
        <v>963</v>
      </c>
      <c r="C11" s="364">
        <v>0.0216</v>
      </c>
      <c r="D11" s="364">
        <v>0.0216</v>
      </c>
      <c r="E11" s="364">
        <v>0.0216</v>
      </c>
      <c r="F11" s="364">
        <v>0.0216</v>
      </c>
      <c r="G11" s="364">
        <v>0.0216</v>
      </c>
      <c r="H11" s="364">
        <v>0.0216</v>
      </c>
      <c r="I11" s="364">
        <v>0.0216</v>
      </c>
      <c r="J11" s="364">
        <v>0.011200000000000002</v>
      </c>
      <c r="K11" s="364">
        <v>0.005600000000000001</v>
      </c>
      <c r="L11" s="365">
        <v>0.00644</v>
      </c>
      <c r="M11" s="365">
        <v>0.007406</v>
      </c>
      <c r="N11" s="365">
        <v>0.008516899999999999</v>
      </c>
      <c r="O11" s="365">
        <v>0.009794434999999999</v>
      </c>
      <c r="P11" s="365">
        <v>0.011263600249999998</v>
      </c>
      <c r="Q11" s="365">
        <v>0.012953140287499998</v>
      </c>
    </row>
    <row r="12" spans="1:17" ht="25.5">
      <c r="A12" s="303">
        <v>105</v>
      </c>
      <c r="B12" s="306" t="s">
        <v>962</v>
      </c>
      <c r="C12" s="364">
        <v>7.5449</v>
      </c>
      <c r="D12" s="364">
        <v>14.943299999999999</v>
      </c>
      <c r="E12" s="364">
        <v>21.7677</v>
      </c>
      <c r="F12" s="364">
        <v>28.1677</v>
      </c>
      <c r="G12" s="364">
        <v>32.6614</v>
      </c>
      <c r="H12" s="364">
        <v>44.6703</v>
      </c>
      <c r="I12" s="364">
        <v>46.070100000000004</v>
      </c>
      <c r="J12" s="364">
        <v>46.157799999999995</v>
      </c>
      <c r="K12" s="364">
        <v>43.6823</v>
      </c>
      <c r="L12" s="365">
        <v>50.23464499999999</v>
      </c>
      <c r="M12" s="365">
        <v>57.76984174999999</v>
      </c>
      <c r="N12" s="365">
        <v>66.43531801249999</v>
      </c>
      <c r="O12" s="365">
        <v>76.40061571437498</v>
      </c>
      <c r="P12" s="365">
        <v>87.86070807153122</v>
      </c>
      <c r="Q12" s="365">
        <v>101.03981428226089</v>
      </c>
    </row>
    <row r="13" spans="1:17" ht="15" customHeight="1">
      <c r="A13" s="303">
        <v>106</v>
      </c>
      <c r="B13" s="302" t="s">
        <v>961</v>
      </c>
      <c r="C13" s="364">
        <v>4.7802</v>
      </c>
      <c r="D13" s="364">
        <v>4.7802</v>
      </c>
      <c r="E13" s="364">
        <v>4.7802</v>
      </c>
      <c r="F13" s="364">
        <v>4.7802</v>
      </c>
      <c r="G13" s="364">
        <v>4.7802</v>
      </c>
      <c r="H13" s="364">
        <v>4.7802</v>
      </c>
      <c r="I13" s="364">
        <v>0</v>
      </c>
      <c r="J13" s="364">
        <v>0.0001</v>
      </c>
      <c r="K13" s="364">
        <v>0.0001</v>
      </c>
      <c r="L13" s="365">
        <v>0.00011499999999999999</v>
      </c>
      <c r="M13" s="365">
        <v>0.00013225</v>
      </c>
      <c r="N13" s="365">
        <v>0.00015208749999999998</v>
      </c>
      <c r="O13" s="365">
        <v>0.00017490062499999996</v>
      </c>
      <c r="P13" s="365">
        <v>0.00020113571874999994</v>
      </c>
      <c r="Q13" s="365">
        <v>0.0002313060765624999</v>
      </c>
    </row>
    <row r="14" spans="1:17" ht="34.5" customHeight="1">
      <c r="A14" s="303">
        <v>107</v>
      </c>
      <c r="B14" s="306" t="s">
        <v>960</v>
      </c>
      <c r="C14" s="362"/>
      <c r="D14" s="362"/>
      <c r="E14" s="362"/>
      <c r="F14" s="362"/>
      <c r="G14" s="362"/>
      <c r="H14" s="362"/>
      <c r="I14" s="362"/>
      <c r="J14" s="362"/>
      <c r="K14" s="362"/>
      <c r="L14" s="362"/>
      <c r="M14" s="362"/>
      <c r="N14" s="362"/>
      <c r="O14" s="362"/>
      <c r="P14" s="362"/>
      <c r="Q14" s="362"/>
    </row>
    <row r="15" spans="1:17" ht="33" customHeight="1">
      <c r="A15" s="303">
        <v>108</v>
      </c>
      <c r="B15" s="306" t="s">
        <v>959</v>
      </c>
      <c r="C15" s="364">
        <v>0.75</v>
      </c>
      <c r="D15" s="364">
        <v>0.75</v>
      </c>
      <c r="E15" s="364">
        <v>0.75</v>
      </c>
      <c r="F15" s="364">
        <v>0.75</v>
      </c>
      <c r="G15" s="364">
        <v>0.75</v>
      </c>
      <c r="H15" s="364">
        <v>0.75</v>
      </c>
      <c r="I15" s="364">
        <v>0.8</v>
      </c>
      <c r="J15" s="364">
        <v>0.8</v>
      </c>
      <c r="K15" s="364">
        <v>0.8</v>
      </c>
      <c r="L15" s="365">
        <v>0.9199999999999999</v>
      </c>
      <c r="M15" s="365">
        <v>1.0579999999999998</v>
      </c>
      <c r="N15" s="365">
        <v>1.2166999999999997</v>
      </c>
      <c r="O15" s="365">
        <v>1.3992049999999996</v>
      </c>
      <c r="P15" s="365">
        <v>1.6090857499999993</v>
      </c>
      <c r="Q15" s="365">
        <v>1.850448612499999</v>
      </c>
    </row>
    <row r="16" spans="1:17" ht="15" customHeight="1">
      <c r="A16" s="303">
        <v>109</v>
      </c>
      <c r="B16" s="302" t="s">
        <v>958</v>
      </c>
      <c r="C16" s="364">
        <v>1.7161000000000002</v>
      </c>
      <c r="D16" s="364">
        <v>1.4399000000000002</v>
      </c>
      <c r="E16" s="364">
        <v>1.0607</v>
      </c>
      <c r="F16" s="364">
        <v>0.6636</v>
      </c>
      <c r="G16" s="364">
        <v>2.5745</v>
      </c>
      <c r="H16" s="364">
        <v>2.1242</v>
      </c>
      <c r="I16" s="364">
        <v>2.1242</v>
      </c>
      <c r="J16" s="364">
        <v>2.0972999999999997</v>
      </c>
      <c r="K16" s="364">
        <v>2.3967</v>
      </c>
      <c r="L16" s="365">
        <v>2.756205</v>
      </c>
      <c r="M16" s="365">
        <v>3.16963575</v>
      </c>
      <c r="N16" s="365">
        <v>3.6450811124999998</v>
      </c>
      <c r="O16" s="365">
        <v>4.191843279374999</v>
      </c>
      <c r="P16" s="365">
        <v>4.820619771281248</v>
      </c>
      <c r="Q16" s="365">
        <v>5.543712736973435</v>
      </c>
    </row>
    <row r="17" spans="1:17" ht="32.25" customHeight="1">
      <c r="A17" s="303">
        <v>110</v>
      </c>
      <c r="B17" s="306" t="s">
        <v>957</v>
      </c>
      <c r="C17" s="362"/>
      <c r="D17" s="362"/>
      <c r="E17" s="362"/>
      <c r="F17" s="362"/>
      <c r="G17" s="362"/>
      <c r="H17" s="362"/>
      <c r="I17" s="362"/>
      <c r="J17" s="362"/>
      <c r="K17" s="362"/>
      <c r="L17" s="362"/>
      <c r="M17" s="362"/>
      <c r="N17" s="362"/>
      <c r="O17" s="362"/>
      <c r="P17" s="362"/>
      <c r="Q17" s="362"/>
    </row>
    <row r="18" spans="1:17" ht="32.25" customHeight="1">
      <c r="A18" s="303">
        <v>111</v>
      </c>
      <c r="B18" s="306" t="s">
        <v>956</v>
      </c>
      <c r="C18" s="364">
        <v>0</v>
      </c>
      <c r="D18" s="364">
        <v>0.4165</v>
      </c>
      <c r="E18" s="364">
        <v>5.8875</v>
      </c>
      <c r="F18" s="364">
        <v>5.8875</v>
      </c>
      <c r="G18" s="364">
        <v>5.8875</v>
      </c>
      <c r="H18" s="364">
        <v>5.8875</v>
      </c>
      <c r="I18" s="364">
        <v>7.7225</v>
      </c>
      <c r="J18" s="364">
        <v>23.245</v>
      </c>
      <c r="K18" s="364">
        <v>15.044</v>
      </c>
      <c r="L18" s="365">
        <v>17.3006</v>
      </c>
      <c r="M18" s="365">
        <v>19.89569</v>
      </c>
      <c r="N18" s="365">
        <v>22.880043499999996</v>
      </c>
      <c r="O18" s="365">
        <v>26.312050024999994</v>
      </c>
      <c r="P18" s="365">
        <v>30.258857528749992</v>
      </c>
      <c r="Q18" s="365">
        <v>34.79768615806249</v>
      </c>
    </row>
    <row r="19" spans="1:17" ht="15" customHeight="1">
      <c r="A19" s="303">
        <v>800</v>
      </c>
      <c r="B19" s="302" t="s">
        <v>955</v>
      </c>
      <c r="C19" s="362"/>
      <c r="D19" s="362"/>
      <c r="E19" s="362"/>
      <c r="F19" s="362"/>
      <c r="G19" s="362"/>
      <c r="H19" s="362"/>
      <c r="I19" s="362"/>
      <c r="J19" s="362"/>
      <c r="K19" s="362"/>
      <c r="L19" s="362"/>
      <c r="M19" s="362"/>
      <c r="N19" s="362"/>
      <c r="O19" s="362"/>
      <c r="P19" s="362"/>
      <c r="Q19" s="362"/>
    </row>
    <row r="20" spans="3:17" ht="15" customHeight="1">
      <c r="C20" s="362"/>
      <c r="D20" s="362"/>
      <c r="E20" s="362"/>
      <c r="F20" s="362"/>
      <c r="G20" s="362"/>
      <c r="H20" s="362"/>
      <c r="I20" s="362"/>
      <c r="J20" s="362"/>
      <c r="K20" s="362"/>
      <c r="L20" s="362"/>
      <c r="M20" s="362"/>
      <c r="N20" s="362"/>
      <c r="O20" s="362"/>
      <c r="P20" s="362"/>
      <c r="Q20" s="362"/>
    </row>
    <row r="21" spans="1:17" s="333" customFormat="1" ht="15" customHeight="1">
      <c r="A21" s="349"/>
      <c r="B21" s="307" t="s">
        <v>954</v>
      </c>
      <c r="C21" s="361">
        <v>51.305499999999995</v>
      </c>
      <c r="D21" s="361">
        <v>45.297399999999996</v>
      </c>
      <c r="E21" s="361">
        <v>61.576</v>
      </c>
      <c r="F21" s="361">
        <v>64.465</v>
      </c>
      <c r="G21" s="361">
        <v>77.3574</v>
      </c>
      <c r="H21" s="361">
        <v>186.15540000000001</v>
      </c>
      <c r="I21" s="361">
        <v>236.05290000000002</v>
      </c>
      <c r="J21" s="361">
        <v>332.4189</v>
      </c>
      <c r="K21" s="361">
        <v>365.1468</v>
      </c>
      <c r="L21" s="363">
        <v>419.9188199999999</v>
      </c>
      <c r="M21" s="363">
        <v>482.90664299999986</v>
      </c>
      <c r="N21" s="363">
        <v>555.3426394499998</v>
      </c>
      <c r="O21" s="363">
        <v>638.6440353674997</v>
      </c>
      <c r="P21" s="363">
        <v>734.4406406726246</v>
      </c>
      <c r="Q21" s="363">
        <v>844.6067367735182</v>
      </c>
    </row>
    <row r="22" spans="1:17" s="333" customFormat="1" ht="15" customHeight="1">
      <c r="A22" s="303"/>
      <c r="B22" s="302"/>
      <c r="C22" s="362"/>
      <c r="D22" s="362"/>
      <c r="E22" s="362"/>
      <c r="F22" s="362"/>
      <c r="G22" s="362"/>
      <c r="H22" s="362"/>
      <c r="I22" s="362"/>
      <c r="J22" s="362"/>
      <c r="K22" s="362"/>
      <c r="L22" s="362"/>
      <c r="M22" s="362"/>
      <c r="N22" s="362"/>
      <c r="O22" s="362"/>
      <c r="P22" s="362"/>
      <c r="Q22" s="362"/>
    </row>
    <row r="23" spans="1:17" s="333" customFormat="1" ht="28.5" customHeight="1">
      <c r="A23" s="304">
        <v>6004</v>
      </c>
      <c r="B23" s="356" t="s">
        <v>953</v>
      </c>
      <c r="C23" s="362"/>
      <c r="D23" s="362"/>
      <c r="E23" s="362"/>
      <c r="F23" s="362"/>
      <c r="G23" s="362"/>
      <c r="H23" s="362"/>
      <c r="I23" s="362"/>
      <c r="J23" s="362"/>
      <c r="K23" s="362"/>
      <c r="L23" s="362"/>
      <c r="M23" s="362"/>
      <c r="N23" s="362"/>
      <c r="O23" s="362"/>
      <c r="P23" s="362"/>
      <c r="Q23" s="362"/>
    </row>
    <row r="24" spans="1:17" s="333" customFormat="1" ht="15" customHeight="1">
      <c r="A24" s="303"/>
      <c r="B24" s="302"/>
      <c r="C24" s="362"/>
      <c r="D24" s="362"/>
      <c r="E24" s="362"/>
      <c r="F24" s="362"/>
      <c r="G24" s="362"/>
      <c r="H24" s="362"/>
      <c r="I24" s="362"/>
      <c r="J24" s="362"/>
      <c r="K24" s="362"/>
      <c r="L24" s="362"/>
      <c r="M24" s="362"/>
      <c r="N24" s="362"/>
      <c r="O24" s="362"/>
      <c r="P24" s="362"/>
      <c r="Q24" s="362"/>
    </row>
    <row r="25" spans="1:17" ht="15" customHeight="1">
      <c r="A25" s="355" t="s">
        <v>952</v>
      </c>
      <c r="B25" s="302" t="s">
        <v>951</v>
      </c>
      <c r="C25" s="362"/>
      <c r="D25" s="362"/>
      <c r="E25" s="362"/>
      <c r="F25" s="362"/>
      <c r="G25" s="362"/>
      <c r="H25" s="362"/>
      <c r="I25" s="362"/>
      <c r="J25" s="362"/>
      <c r="K25" s="362"/>
      <c r="L25" s="362"/>
      <c r="M25" s="362"/>
      <c r="N25" s="362"/>
      <c r="O25" s="362"/>
      <c r="P25" s="362"/>
      <c r="Q25" s="362"/>
    </row>
    <row r="26" spans="1:17" ht="15" customHeight="1">
      <c r="A26" s="351">
        <v>101</v>
      </c>
      <c r="B26" s="302" t="s">
        <v>950</v>
      </c>
      <c r="C26" s="362"/>
      <c r="D26" s="362"/>
      <c r="E26" s="362"/>
      <c r="F26" s="362"/>
      <c r="G26" s="362"/>
      <c r="H26" s="362"/>
      <c r="I26" s="362"/>
      <c r="J26" s="362"/>
      <c r="K26" s="362"/>
      <c r="L26" s="362"/>
      <c r="M26" s="362"/>
      <c r="N26" s="362"/>
      <c r="O26" s="362"/>
      <c r="P26" s="362"/>
      <c r="Q26" s="362"/>
    </row>
    <row r="27" spans="1:17" ht="15" customHeight="1">
      <c r="A27" s="351">
        <v>102</v>
      </c>
      <c r="B27" s="302" t="s">
        <v>949</v>
      </c>
      <c r="C27" s="364">
        <v>4.779100000000001</v>
      </c>
      <c r="D27" s="362"/>
      <c r="E27" s="362"/>
      <c r="F27" s="362"/>
      <c r="G27" s="362"/>
      <c r="H27" s="362"/>
      <c r="I27" s="362"/>
      <c r="J27" s="362"/>
      <c r="K27" s="362"/>
      <c r="L27" s="362"/>
      <c r="M27" s="362"/>
      <c r="N27" s="362"/>
      <c r="O27" s="362"/>
      <c r="P27" s="362"/>
      <c r="Q27" s="362"/>
    </row>
    <row r="28" spans="1:17" ht="15" customHeight="1">
      <c r="A28" s="351">
        <v>201</v>
      </c>
      <c r="B28" s="302" t="s">
        <v>948</v>
      </c>
      <c r="C28" s="364">
        <v>0.1027</v>
      </c>
      <c r="D28" s="364">
        <v>0.1027</v>
      </c>
      <c r="E28" s="364">
        <v>0.0817</v>
      </c>
      <c r="F28" s="364">
        <v>0.11960000000000001</v>
      </c>
      <c r="G28" s="364">
        <v>0.0964</v>
      </c>
      <c r="H28" s="364">
        <v>0.133</v>
      </c>
      <c r="I28" s="364">
        <v>0.12390000000000001</v>
      </c>
      <c r="J28" s="364">
        <v>0.1258</v>
      </c>
      <c r="K28" s="364">
        <v>0.1247</v>
      </c>
      <c r="L28" s="365">
        <v>0.143405</v>
      </c>
      <c r="M28" s="365">
        <v>0.16491575</v>
      </c>
      <c r="N28" s="365">
        <v>0.1896531125</v>
      </c>
      <c r="O28" s="365">
        <v>0.21810107937499998</v>
      </c>
      <c r="P28" s="365">
        <v>0.25081624128124996</v>
      </c>
      <c r="Q28" s="365">
        <v>0.28843867747343743</v>
      </c>
    </row>
    <row r="29" spans="1:17" ht="15" customHeight="1">
      <c r="A29" s="351">
        <v>800</v>
      </c>
      <c r="B29" s="302" t="s">
        <v>912</v>
      </c>
      <c r="C29" s="362"/>
      <c r="D29" s="362"/>
      <c r="E29" s="362"/>
      <c r="F29" s="362"/>
      <c r="G29" s="362"/>
      <c r="H29" s="362"/>
      <c r="I29" s="362"/>
      <c r="J29" s="362"/>
      <c r="K29" s="362"/>
      <c r="L29" s="362"/>
      <c r="M29" s="362"/>
      <c r="N29" s="362"/>
      <c r="O29" s="362"/>
      <c r="P29" s="362"/>
      <c r="Q29" s="362"/>
    </row>
    <row r="30" spans="1:17" ht="15" customHeight="1">
      <c r="A30" s="304"/>
      <c r="B30" s="307" t="s">
        <v>947</v>
      </c>
      <c r="C30" s="364">
        <v>4.8818</v>
      </c>
      <c r="D30" s="364">
        <v>0.1027</v>
      </c>
      <c r="E30" s="364">
        <v>0.0817</v>
      </c>
      <c r="F30" s="364">
        <v>0.11960000000000001</v>
      </c>
      <c r="G30" s="364">
        <v>0.0964</v>
      </c>
      <c r="H30" s="364">
        <v>0.133</v>
      </c>
      <c r="I30" s="364">
        <v>0.12390000000000001</v>
      </c>
      <c r="J30" s="364">
        <v>0.1258</v>
      </c>
      <c r="K30" s="364">
        <v>0.1247</v>
      </c>
      <c r="L30" s="365">
        <v>0.143405</v>
      </c>
      <c r="M30" s="365">
        <v>0.16491575</v>
      </c>
      <c r="N30" s="365">
        <v>0.1896531125</v>
      </c>
      <c r="O30" s="365">
        <v>0.21810107937499998</v>
      </c>
      <c r="P30" s="365">
        <v>0.25081624128124996</v>
      </c>
      <c r="Q30" s="365">
        <v>0.28843867747343743</v>
      </c>
    </row>
    <row r="31" spans="3:17" ht="15" customHeight="1">
      <c r="C31" s="362"/>
      <c r="D31" s="362"/>
      <c r="E31" s="362"/>
      <c r="F31" s="362"/>
      <c r="G31" s="362"/>
      <c r="H31" s="362"/>
      <c r="I31" s="362"/>
      <c r="J31" s="362"/>
      <c r="K31" s="362"/>
      <c r="L31" s="362"/>
      <c r="M31" s="362"/>
      <c r="N31" s="362"/>
      <c r="O31" s="362"/>
      <c r="P31" s="362"/>
      <c r="Q31" s="362"/>
    </row>
    <row r="32" spans="1:17" ht="37.5" customHeight="1">
      <c r="A32" s="354" t="s">
        <v>946</v>
      </c>
      <c r="B32" s="306" t="s">
        <v>945</v>
      </c>
      <c r="C32" s="362"/>
      <c r="D32" s="362"/>
      <c r="E32" s="362"/>
      <c r="F32" s="362"/>
      <c r="G32" s="362"/>
      <c r="H32" s="362"/>
      <c r="I32" s="362"/>
      <c r="J32" s="362"/>
      <c r="K32" s="362"/>
      <c r="L32" s="362"/>
      <c r="M32" s="362"/>
      <c r="N32" s="362"/>
      <c r="O32" s="362"/>
      <c r="P32" s="362"/>
      <c r="Q32" s="362"/>
    </row>
    <row r="33" spans="1:17" s="333" customFormat="1" ht="15" customHeight="1">
      <c r="A33" s="351">
        <v>101</v>
      </c>
      <c r="B33" s="302" t="s">
        <v>944</v>
      </c>
      <c r="C33" s="364">
        <v>15.2704</v>
      </c>
      <c r="D33" s="364">
        <v>0.9186</v>
      </c>
      <c r="E33" s="364">
        <v>3.4375</v>
      </c>
      <c r="F33" s="364">
        <v>3.5208999999999997</v>
      </c>
      <c r="G33" s="364">
        <v>3.5576</v>
      </c>
      <c r="H33" s="364">
        <v>3.8154000000000003</v>
      </c>
      <c r="I33" s="364">
        <v>4.0652</v>
      </c>
      <c r="J33" s="364">
        <v>4.0653</v>
      </c>
      <c r="K33" s="364">
        <v>4.0336</v>
      </c>
      <c r="L33" s="365">
        <v>4.63864</v>
      </c>
      <c r="M33" s="365">
        <v>5.334435999999999</v>
      </c>
      <c r="N33" s="365">
        <v>6.134601399999998</v>
      </c>
      <c r="O33" s="365">
        <v>7.054791609999998</v>
      </c>
      <c r="P33" s="365">
        <v>8.113010351499996</v>
      </c>
      <c r="Q33" s="365">
        <v>9.329961904224994</v>
      </c>
    </row>
    <row r="34" spans="1:17" ht="32.25" customHeight="1">
      <c r="A34" s="351">
        <v>102</v>
      </c>
      <c r="B34" s="306" t="s">
        <v>943</v>
      </c>
      <c r="C34" s="362"/>
      <c r="D34" s="362"/>
      <c r="E34" s="362"/>
      <c r="F34" s="362"/>
      <c r="G34" s="362"/>
      <c r="H34" s="362"/>
      <c r="I34" s="362"/>
      <c r="J34" s="362"/>
      <c r="K34" s="362"/>
      <c r="L34" s="362"/>
      <c r="M34" s="362"/>
      <c r="N34" s="362"/>
      <c r="O34" s="362"/>
      <c r="P34" s="362"/>
      <c r="Q34" s="362"/>
    </row>
    <row r="35" spans="1:17" ht="33" customHeight="1">
      <c r="A35" s="351">
        <v>103</v>
      </c>
      <c r="B35" s="306" t="s">
        <v>942</v>
      </c>
      <c r="C35" s="362"/>
      <c r="D35" s="362"/>
      <c r="E35" s="362"/>
      <c r="F35" s="362"/>
      <c r="G35" s="362"/>
      <c r="H35" s="362"/>
      <c r="I35" s="362"/>
      <c r="J35" s="362"/>
      <c r="K35" s="362"/>
      <c r="L35" s="362"/>
      <c r="M35" s="362"/>
      <c r="N35" s="362"/>
      <c r="O35" s="362"/>
      <c r="P35" s="362"/>
      <c r="Q35" s="362"/>
    </row>
    <row r="36" spans="1:17" ht="47.25" customHeight="1">
      <c r="A36" s="351">
        <v>104</v>
      </c>
      <c r="B36" s="306" t="s">
        <v>941</v>
      </c>
      <c r="C36" s="362"/>
      <c r="D36" s="362"/>
      <c r="E36" s="362"/>
      <c r="F36" s="362"/>
      <c r="G36" s="362"/>
      <c r="H36" s="362"/>
      <c r="I36" s="362"/>
      <c r="J36" s="362"/>
      <c r="K36" s="362"/>
      <c r="L36" s="362"/>
      <c r="M36" s="362"/>
      <c r="N36" s="362"/>
      <c r="O36" s="362"/>
      <c r="P36" s="362"/>
      <c r="Q36" s="362"/>
    </row>
    <row r="37" spans="1:17" ht="38.25">
      <c r="A37" s="351">
        <v>105</v>
      </c>
      <c r="B37" s="306" t="s">
        <v>940</v>
      </c>
      <c r="C37" s="364"/>
      <c r="D37" s="364">
        <v>1.048</v>
      </c>
      <c r="E37" s="364">
        <v>5.6725</v>
      </c>
      <c r="F37" s="364">
        <v>5.6725</v>
      </c>
      <c r="G37" s="364">
        <v>5.6725</v>
      </c>
      <c r="H37" s="364">
        <v>5.6725</v>
      </c>
      <c r="I37" s="364">
        <v>5.6725</v>
      </c>
      <c r="J37" s="364">
        <v>5.6725</v>
      </c>
      <c r="K37" s="364">
        <v>5.6726</v>
      </c>
      <c r="L37" s="365">
        <v>6.52349</v>
      </c>
      <c r="M37" s="365">
        <v>7.5020134999999994</v>
      </c>
      <c r="N37" s="365">
        <v>8.627315524999998</v>
      </c>
      <c r="O37" s="365">
        <v>9.921412853749997</v>
      </c>
      <c r="P37" s="365">
        <v>11.409624781812497</v>
      </c>
      <c r="Q37" s="365">
        <v>13.12106849908437</v>
      </c>
    </row>
    <row r="38" spans="1:17" ht="12.75">
      <c r="A38" s="351"/>
      <c r="B38" s="307" t="s">
        <v>939</v>
      </c>
      <c r="C38" s="364">
        <v>15.2704</v>
      </c>
      <c r="D38" s="364">
        <v>1.9666</v>
      </c>
      <c r="E38" s="364">
        <v>9.11</v>
      </c>
      <c r="F38" s="364">
        <v>9.1934</v>
      </c>
      <c r="G38" s="364">
        <v>9.2301</v>
      </c>
      <c r="H38" s="364">
        <v>9.4879</v>
      </c>
      <c r="I38" s="364">
        <v>9.7377</v>
      </c>
      <c r="J38" s="364">
        <v>9.7378</v>
      </c>
      <c r="K38" s="364">
        <v>9.7062</v>
      </c>
      <c r="L38" s="365">
        <v>11.16213</v>
      </c>
      <c r="M38" s="365">
        <v>12.836449499999999</v>
      </c>
      <c r="N38" s="365">
        <v>14.761916924999998</v>
      </c>
      <c r="O38" s="365">
        <v>16.976204463749998</v>
      </c>
      <c r="P38" s="365">
        <v>19.522635133312495</v>
      </c>
      <c r="Q38" s="365">
        <v>22.451030403309368</v>
      </c>
    </row>
    <row r="39" spans="1:17" ht="15" customHeight="1">
      <c r="A39" s="354" t="s">
        <v>184</v>
      </c>
      <c r="B39" s="302" t="s">
        <v>938</v>
      </c>
      <c r="C39" s="362"/>
      <c r="D39" s="362"/>
      <c r="E39" s="362"/>
      <c r="F39" s="362"/>
      <c r="G39" s="362"/>
      <c r="H39" s="362"/>
      <c r="I39" s="362"/>
      <c r="J39" s="362"/>
      <c r="K39" s="362"/>
      <c r="L39" s="362"/>
      <c r="M39" s="362"/>
      <c r="N39" s="362"/>
      <c r="O39" s="362"/>
      <c r="P39" s="362"/>
      <c r="Q39" s="362"/>
    </row>
    <row r="40" spans="1:17" s="333" customFormat="1" ht="15" customHeight="1">
      <c r="A40" s="351">
        <v>321</v>
      </c>
      <c r="B40" s="306" t="s">
        <v>937</v>
      </c>
      <c r="C40" s="362"/>
      <c r="D40" s="362"/>
      <c r="E40" s="362"/>
      <c r="F40" s="362"/>
      <c r="G40" s="362"/>
      <c r="H40" s="362"/>
      <c r="I40" s="362"/>
      <c r="J40" s="362"/>
      <c r="K40" s="362"/>
      <c r="L40" s="362"/>
      <c r="M40" s="362"/>
      <c r="N40" s="362"/>
      <c r="O40" s="362"/>
      <c r="P40" s="362"/>
      <c r="Q40" s="362"/>
    </row>
    <row r="41" spans="1:17" ht="15" customHeight="1">
      <c r="A41" s="351">
        <v>800</v>
      </c>
      <c r="B41" s="306" t="s">
        <v>912</v>
      </c>
      <c r="C41" s="362"/>
      <c r="D41" s="362"/>
      <c r="E41" s="362"/>
      <c r="F41" s="362"/>
      <c r="G41" s="362"/>
      <c r="H41" s="362"/>
      <c r="I41" s="362"/>
      <c r="J41" s="362"/>
      <c r="K41" s="362"/>
      <c r="L41" s="362"/>
      <c r="M41" s="362"/>
      <c r="N41" s="362"/>
      <c r="O41" s="362"/>
      <c r="P41" s="362"/>
      <c r="Q41" s="362"/>
    </row>
    <row r="42" spans="1:17" ht="15" customHeight="1">
      <c r="A42" s="304"/>
      <c r="B42" s="307" t="s">
        <v>936</v>
      </c>
      <c r="C42" s="362"/>
      <c r="D42" s="362"/>
      <c r="E42" s="362"/>
      <c r="F42" s="362"/>
      <c r="G42" s="362"/>
      <c r="H42" s="362"/>
      <c r="I42" s="362"/>
      <c r="J42" s="362"/>
      <c r="K42" s="362"/>
      <c r="L42" s="362"/>
      <c r="M42" s="362"/>
      <c r="N42" s="362"/>
      <c r="O42" s="362"/>
      <c r="P42" s="362"/>
      <c r="Q42" s="362"/>
    </row>
    <row r="43" spans="1:17" ht="36" customHeight="1">
      <c r="A43" s="353" t="s">
        <v>182</v>
      </c>
      <c r="B43" s="347" t="s">
        <v>935</v>
      </c>
      <c r="C43" s="364">
        <v>0.9929000000000001</v>
      </c>
      <c r="D43" s="364">
        <v>1.0698</v>
      </c>
      <c r="E43" s="364">
        <v>0.13019999999999998</v>
      </c>
      <c r="F43" s="364">
        <v>14.7404</v>
      </c>
      <c r="G43" s="364">
        <v>0.1285</v>
      </c>
      <c r="H43" s="364">
        <v>0.1277</v>
      </c>
      <c r="I43" s="364">
        <v>0.127</v>
      </c>
      <c r="J43" s="364">
        <v>0.1249</v>
      </c>
      <c r="K43" s="364">
        <v>0.1215</v>
      </c>
      <c r="L43" s="365">
        <v>0.139725</v>
      </c>
      <c r="M43" s="365">
        <v>0.16068375</v>
      </c>
      <c r="N43" s="365">
        <v>0.18478631249999997</v>
      </c>
      <c r="O43" s="365">
        <v>0.21250425937499995</v>
      </c>
      <c r="P43" s="365">
        <v>0.24437989828124992</v>
      </c>
      <c r="Q43" s="365">
        <v>0.2810368830234374</v>
      </c>
    </row>
    <row r="44" spans="3:17" ht="15" customHeight="1">
      <c r="C44" s="362"/>
      <c r="D44" s="362"/>
      <c r="E44" s="362"/>
      <c r="F44" s="362"/>
      <c r="G44" s="362"/>
      <c r="H44" s="362"/>
      <c r="I44" s="362"/>
      <c r="J44" s="362"/>
      <c r="K44" s="362"/>
      <c r="L44" s="362"/>
      <c r="M44" s="362"/>
      <c r="N44" s="362"/>
      <c r="O44" s="362"/>
      <c r="P44" s="362"/>
      <c r="Q44" s="362"/>
    </row>
    <row r="45" spans="1:17" s="333" customFormat="1" ht="15" customHeight="1">
      <c r="A45" s="353" t="s">
        <v>934</v>
      </c>
      <c r="B45" s="307" t="s">
        <v>933</v>
      </c>
      <c r="C45" s="362"/>
      <c r="D45" s="362"/>
      <c r="E45" s="362"/>
      <c r="F45" s="362"/>
      <c r="G45" s="362"/>
      <c r="H45" s="362"/>
      <c r="I45" s="362"/>
      <c r="J45" s="362"/>
      <c r="K45" s="362"/>
      <c r="L45" s="362"/>
      <c r="M45" s="362"/>
      <c r="N45" s="362"/>
      <c r="O45" s="362"/>
      <c r="P45" s="362"/>
      <c r="Q45" s="362"/>
    </row>
    <row r="46" spans="1:17" s="333" customFormat="1" ht="15" customHeight="1">
      <c r="A46" s="351">
        <v>101</v>
      </c>
      <c r="B46" s="302" t="s">
        <v>932</v>
      </c>
      <c r="C46" s="364">
        <v>0.21960000000000002</v>
      </c>
      <c r="D46" s="364">
        <v>0.21960000000000002</v>
      </c>
      <c r="E46" s="364">
        <v>0.21960000000000002</v>
      </c>
      <c r="F46" s="364">
        <v>0.21969999999999998</v>
      </c>
      <c r="G46" s="364">
        <v>0.21960000000000002</v>
      </c>
      <c r="H46" s="364">
        <v>0.21960000000000002</v>
      </c>
      <c r="I46" s="364">
        <v>0.21960000000000002</v>
      </c>
      <c r="J46" s="364">
        <v>0.21960000000000002</v>
      </c>
      <c r="K46" s="364">
        <v>0.21969999999999998</v>
      </c>
      <c r="L46" s="365">
        <v>0.25265499999999996</v>
      </c>
      <c r="M46" s="365">
        <v>0.29055324999999993</v>
      </c>
      <c r="N46" s="365">
        <v>0.3341362374999999</v>
      </c>
      <c r="O46" s="365">
        <v>0.38425667312499984</v>
      </c>
      <c r="P46" s="365">
        <v>0.4418951740937498</v>
      </c>
      <c r="Q46" s="365">
        <v>0.5081794502078122</v>
      </c>
    </row>
    <row r="47" spans="1:17" ht="15" customHeight="1">
      <c r="A47" s="304"/>
      <c r="B47" s="307" t="s">
        <v>931</v>
      </c>
      <c r="C47" s="364">
        <v>0.21960000000000002</v>
      </c>
      <c r="D47" s="364">
        <v>0.21960000000000002</v>
      </c>
      <c r="E47" s="364">
        <v>0.21960000000000002</v>
      </c>
      <c r="F47" s="364">
        <v>0.21969999999999998</v>
      </c>
      <c r="G47" s="364">
        <v>0.21960000000000002</v>
      </c>
      <c r="H47" s="364">
        <v>0.21960000000000002</v>
      </c>
      <c r="I47" s="364">
        <v>0.21960000000000002</v>
      </c>
      <c r="J47" s="364">
        <v>0.21960000000000002</v>
      </c>
      <c r="K47" s="364">
        <v>0.21969999999999998</v>
      </c>
      <c r="L47" s="365">
        <v>0.25265499999999996</v>
      </c>
      <c r="M47" s="365">
        <v>0.29055324999999993</v>
      </c>
      <c r="N47" s="365">
        <v>0.3341362374999999</v>
      </c>
      <c r="O47" s="365">
        <v>0.38425667312499984</v>
      </c>
      <c r="P47" s="365">
        <v>0.4418951740937498</v>
      </c>
      <c r="Q47" s="365">
        <v>0.5081794502078122</v>
      </c>
    </row>
    <row r="48" spans="1:17" ht="15" customHeight="1">
      <c r="A48" s="353" t="s">
        <v>930</v>
      </c>
      <c r="B48" s="307" t="s">
        <v>929</v>
      </c>
      <c r="C48" s="362"/>
      <c r="D48" s="362"/>
      <c r="E48" s="362"/>
      <c r="F48" s="362"/>
      <c r="G48" s="362"/>
      <c r="H48" s="362"/>
      <c r="I48" s="362"/>
      <c r="J48" s="362"/>
      <c r="K48" s="362"/>
      <c r="L48" s="362"/>
      <c r="M48" s="362"/>
      <c r="N48" s="362"/>
      <c r="O48" s="362"/>
      <c r="P48" s="362"/>
      <c r="Q48" s="362"/>
    </row>
    <row r="49" spans="1:17" ht="33.75" customHeight="1">
      <c r="A49" s="351">
        <v>101</v>
      </c>
      <c r="B49" s="306" t="s">
        <v>928</v>
      </c>
      <c r="C49" s="362"/>
      <c r="D49" s="362"/>
      <c r="E49" s="362"/>
      <c r="F49" s="362"/>
      <c r="G49" s="362"/>
      <c r="H49" s="362"/>
      <c r="I49" s="362"/>
      <c r="J49" s="362"/>
      <c r="K49" s="362"/>
      <c r="L49" s="362"/>
      <c r="M49" s="362"/>
      <c r="N49" s="362"/>
      <c r="O49" s="362"/>
      <c r="P49" s="362"/>
      <c r="Q49" s="362"/>
    </row>
    <row r="50" spans="1:17" s="333" customFormat="1" ht="42.75" customHeight="1">
      <c r="A50" s="351">
        <v>102</v>
      </c>
      <c r="B50" s="306" t="s">
        <v>927</v>
      </c>
      <c r="C50" s="362"/>
      <c r="D50" s="362"/>
      <c r="E50" s="362"/>
      <c r="F50" s="362"/>
      <c r="G50" s="362"/>
      <c r="H50" s="362"/>
      <c r="I50" s="362"/>
      <c r="J50" s="362"/>
      <c r="K50" s="362"/>
      <c r="L50" s="362"/>
      <c r="M50" s="362"/>
      <c r="N50" s="362"/>
      <c r="O50" s="362"/>
      <c r="P50" s="362"/>
      <c r="Q50" s="362"/>
    </row>
    <row r="51" spans="1:17" ht="60.75" customHeight="1">
      <c r="A51" s="351">
        <v>103</v>
      </c>
      <c r="B51" s="306" t="s">
        <v>926</v>
      </c>
      <c r="C51" s="362"/>
      <c r="D51" s="362"/>
      <c r="E51" s="362"/>
      <c r="F51" s="362"/>
      <c r="G51" s="362"/>
      <c r="H51" s="362"/>
      <c r="I51" s="362"/>
      <c r="J51" s="362"/>
      <c r="K51" s="362"/>
      <c r="L51" s="362"/>
      <c r="M51" s="362"/>
      <c r="N51" s="362"/>
      <c r="O51" s="362"/>
      <c r="P51" s="362"/>
      <c r="Q51" s="362"/>
    </row>
    <row r="52" spans="1:17" ht="15" customHeight="1">
      <c r="A52" s="351">
        <v>800</v>
      </c>
      <c r="B52" s="302" t="s">
        <v>925</v>
      </c>
      <c r="C52" s="362"/>
      <c r="D52" s="362"/>
      <c r="E52" s="362"/>
      <c r="F52" s="362"/>
      <c r="G52" s="362"/>
      <c r="H52" s="362"/>
      <c r="I52" s="362"/>
      <c r="J52" s="362"/>
      <c r="K52" s="362"/>
      <c r="L52" s="362"/>
      <c r="M52" s="362"/>
      <c r="N52" s="362"/>
      <c r="O52" s="362"/>
      <c r="P52" s="362"/>
      <c r="Q52" s="362"/>
    </row>
    <row r="53" spans="1:17" ht="15" customHeight="1">
      <c r="A53" s="304"/>
      <c r="B53" s="307" t="s">
        <v>924</v>
      </c>
      <c r="C53" s="362"/>
      <c r="D53" s="362"/>
      <c r="E53" s="362"/>
      <c r="F53" s="362"/>
      <c r="G53" s="362"/>
      <c r="H53" s="362"/>
      <c r="I53" s="362"/>
      <c r="J53" s="362"/>
      <c r="K53" s="362"/>
      <c r="L53" s="362"/>
      <c r="M53" s="362"/>
      <c r="N53" s="362"/>
      <c r="O53" s="362"/>
      <c r="P53" s="362"/>
      <c r="Q53" s="362"/>
    </row>
    <row r="54" spans="1:17" ht="15" customHeight="1">
      <c r="A54" s="352" t="s">
        <v>923</v>
      </c>
      <c r="B54" s="307" t="s">
        <v>922</v>
      </c>
      <c r="C54" s="362"/>
      <c r="D54" s="362"/>
      <c r="E54" s="362"/>
      <c r="F54" s="362"/>
      <c r="G54" s="362"/>
      <c r="H54" s="362"/>
      <c r="I54" s="362"/>
      <c r="J54" s="362"/>
      <c r="K54" s="362"/>
      <c r="L54" s="362"/>
      <c r="M54" s="362"/>
      <c r="N54" s="362"/>
      <c r="O54" s="362"/>
      <c r="P54" s="362"/>
      <c r="Q54" s="362"/>
    </row>
    <row r="55" spans="1:17" ht="40.5" customHeight="1">
      <c r="A55" s="351">
        <v>101</v>
      </c>
      <c r="B55" s="306" t="s">
        <v>921</v>
      </c>
      <c r="C55" s="362"/>
      <c r="D55" s="362"/>
      <c r="E55" s="362"/>
      <c r="F55" s="362"/>
      <c r="G55" s="362"/>
      <c r="H55" s="362"/>
      <c r="I55" s="362"/>
      <c r="J55" s="362"/>
      <c r="K55" s="362"/>
      <c r="L55" s="362"/>
      <c r="M55" s="362"/>
      <c r="N55" s="362"/>
      <c r="O55" s="362"/>
      <c r="P55" s="362"/>
      <c r="Q55" s="362"/>
    </row>
    <row r="56" spans="1:17" s="333" customFormat="1" ht="15" customHeight="1">
      <c r="A56" s="351">
        <v>102</v>
      </c>
      <c r="B56" s="302" t="s">
        <v>920</v>
      </c>
      <c r="C56" s="362"/>
      <c r="D56" s="362"/>
      <c r="E56" s="362"/>
      <c r="F56" s="362"/>
      <c r="G56" s="362"/>
      <c r="H56" s="362"/>
      <c r="I56" s="362"/>
      <c r="J56" s="362"/>
      <c r="K56" s="362"/>
      <c r="L56" s="362"/>
      <c r="M56" s="362"/>
      <c r="N56" s="362"/>
      <c r="O56" s="362"/>
      <c r="P56" s="362"/>
      <c r="Q56" s="362"/>
    </row>
    <row r="57" spans="1:17" ht="39.75" customHeight="1">
      <c r="A57" s="351">
        <v>103</v>
      </c>
      <c r="B57" s="306" t="s">
        <v>919</v>
      </c>
      <c r="C57" s="362"/>
      <c r="D57" s="362"/>
      <c r="E57" s="362"/>
      <c r="F57" s="362"/>
      <c r="G57" s="362"/>
      <c r="H57" s="362"/>
      <c r="I57" s="362"/>
      <c r="J57" s="362"/>
      <c r="K57" s="362"/>
      <c r="L57" s="362"/>
      <c r="M57" s="362"/>
      <c r="N57" s="362"/>
      <c r="O57" s="362"/>
      <c r="P57" s="362"/>
      <c r="Q57" s="362"/>
    </row>
    <row r="58" spans="1:17" ht="32.25" customHeight="1">
      <c r="A58" s="351">
        <v>104</v>
      </c>
      <c r="B58" s="306" t="s">
        <v>918</v>
      </c>
      <c r="C58" s="362"/>
      <c r="D58" s="362"/>
      <c r="E58" s="362"/>
      <c r="F58" s="362"/>
      <c r="G58" s="362"/>
      <c r="H58" s="362"/>
      <c r="I58" s="362"/>
      <c r="J58" s="362"/>
      <c r="K58" s="362"/>
      <c r="L58" s="362"/>
      <c r="M58" s="362"/>
      <c r="N58" s="362"/>
      <c r="O58" s="362"/>
      <c r="P58" s="362"/>
      <c r="Q58" s="362"/>
    </row>
    <row r="59" spans="1:17" ht="15" customHeight="1">
      <c r="A59" s="351">
        <v>105</v>
      </c>
      <c r="B59" s="302" t="s">
        <v>917</v>
      </c>
      <c r="C59" s="362"/>
      <c r="D59" s="362"/>
      <c r="E59" s="362"/>
      <c r="F59" s="362"/>
      <c r="G59" s="362"/>
      <c r="H59" s="362"/>
      <c r="I59" s="362"/>
      <c r="J59" s="362"/>
      <c r="K59" s="362"/>
      <c r="L59" s="362"/>
      <c r="M59" s="362"/>
      <c r="N59" s="362"/>
      <c r="O59" s="362"/>
      <c r="P59" s="362"/>
      <c r="Q59" s="362"/>
    </row>
    <row r="60" spans="1:17" ht="25.5">
      <c r="A60" s="351">
        <v>106</v>
      </c>
      <c r="B60" s="306" t="s">
        <v>916</v>
      </c>
      <c r="C60" s="362"/>
      <c r="D60" s="362"/>
      <c r="E60" s="362"/>
      <c r="F60" s="362"/>
      <c r="G60" s="362"/>
      <c r="H60" s="362"/>
      <c r="I60" s="362"/>
      <c r="J60" s="362"/>
      <c r="K60" s="362"/>
      <c r="L60" s="362"/>
      <c r="M60" s="362"/>
      <c r="N60" s="362"/>
      <c r="O60" s="362"/>
      <c r="P60" s="362"/>
      <c r="Q60" s="362"/>
    </row>
    <row r="61" spans="1:17" ht="38.25">
      <c r="A61" s="351">
        <v>107</v>
      </c>
      <c r="B61" s="306" t="s">
        <v>915</v>
      </c>
      <c r="C61" s="364">
        <v>0.14400000000000002</v>
      </c>
      <c r="D61" s="362"/>
      <c r="E61" s="362"/>
      <c r="F61" s="362"/>
      <c r="G61" s="362"/>
      <c r="H61" s="362"/>
      <c r="I61" s="362"/>
      <c r="J61" s="362"/>
      <c r="K61" s="362"/>
      <c r="L61" s="362"/>
      <c r="M61" s="362"/>
      <c r="N61" s="362"/>
      <c r="O61" s="362"/>
      <c r="P61" s="362"/>
      <c r="Q61" s="362"/>
    </row>
    <row r="62" spans="1:17" ht="15" customHeight="1">
      <c r="A62" s="351">
        <v>108</v>
      </c>
      <c r="B62" s="302" t="s">
        <v>914</v>
      </c>
      <c r="C62" s="364">
        <v>0.4194</v>
      </c>
      <c r="D62" s="362"/>
      <c r="E62" s="362"/>
      <c r="F62" s="362"/>
      <c r="G62" s="362"/>
      <c r="H62" s="362"/>
      <c r="I62" s="362"/>
      <c r="J62" s="362"/>
      <c r="K62" s="362"/>
      <c r="L62" s="362"/>
      <c r="M62" s="362"/>
      <c r="N62" s="362"/>
      <c r="O62" s="362"/>
      <c r="P62" s="362"/>
      <c r="Q62" s="362"/>
    </row>
    <row r="63" spans="1:17" ht="15" customHeight="1">
      <c r="A63" s="351">
        <v>109</v>
      </c>
      <c r="B63" s="302" t="s">
        <v>913</v>
      </c>
      <c r="C63" s="362"/>
      <c r="D63" s="362"/>
      <c r="E63" s="362"/>
      <c r="F63" s="362"/>
      <c r="G63" s="362"/>
      <c r="H63" s="362"/>
      <c r="I63" s="362"/>
      <c r="J63" s="362"/>
      <c r="K63" s="362"/>
      <c r="L63" s="362"/>
      <c r="M63" s="362"/>
      <c r="N63" s="362"/>
      <c r="O63" s="362"/>
      <c r="P63" s="362"/>
      <c r="Q63" s="362"/>
    </row>
    <row r="64" spans="1:17" ht="15" customHeight="1">
      <c r="A64" s="351">
        <v>800</v>
      </c>
      <c r="B64" s="302" t="s">
        <v>912</v>
      </c>
      <c r="C64" s="362"/>
      <c r="D64" s="362"/>
      <c r="E64" s="362"/>
      <c r="F64" s="362"/>
      <c r="G64" s="362"/>
      <c r="H64" s="362"/>
      <c r="I64" s="362"/>
      <c r="J64" s="362"/>
      <c r="K64" s="362"/>
      <c r="L64" s="362"/>
      <c r="M64" s="362"/>
      <c r="N64" s="362"/>
      <c r="O64" s="362"/>
      <c r="P64" s="362"/>
      <c r="Q64" s="362"/>
    </row>
    <row r="65" spans="1:17" ht="15" customHeight="1">
      <c r="A65" s="304"/>
      <c r="B65" s="307" t="s">
        <v>911</v>
      </c>
      <c r="C65" s="364">
        <v>0.5634</v>
      </c>
      <c r="D65" s="362"/>
      <c r="E65" s="362"/>
      <c r="F65" s="362"/>
      <c r="G65" s="362"/>
      <c r="H65" s="362"/>
      <c r="I65" s="362"/>
      <c r="J65" s="362"/>
      <c r="K65" s="362"/>
      <c r="L65" s="362"/>
      <c r="M65" s="362"/>
      <c r="N65" s="362"/>
      <c r="O65" s="362"/>
      <c r="P65" s="362"/>
      <c r="Q65" s="362"/>
    </row>
    <row r="66" spans="3:17" ht="15" customHeight="1">
      <c r="C66" s="362"/>
      <c r="D66" s="362"/>
      <c r="E66" s="362"/>
      <c r="F66" s="362"/>
      <c r="G66" s="362"/>
      <c r="H66" s="362"/>
      <c r="I66" s="362"/>
      <c r="J66" s="362"/>
      <c r="K66" s="362"/>
      <c r="L66" s="362"/>
      <c r="M66" s="362"/>
      <c r="N66" s="362"/>
      <c r="O66" s="362"/>
      <c r="P66" s="362"/>
      <c r="Q66" s="362"/>
    </row>
    <row r="67" spans="1:17" ht="15" customHeight="1">
      <c r="A67" s="304"/>
      <c r="B67" s="307" t="s">
        <v>910</v>
      </c>
      <c r="C67" s="361">
        <v>21.9281</v>
      </c>
      <c r="D67" s="361">
        <v>3.3587000000000002</v>
      </c>
      <c r="E67" s="361">
        <v>9.5415</v>
      </c>
      <c r="F67" s="361">
        <v>24.2731</v>
      </c>
      <c r="G67" s="361">
        <v>9.6746</v>
      </c>
      <c r="H67" s="361">
        <v>9.968200000000001</v>
      </c>
      <c r="I67" s="361">
        <v>10.2082</v>
      </c>
      <c r="J67" s="361">
        <v>10.2087</v>
      </c>
      <c r="K67" s="361">
        <v>10.1721</v>
      </c>
      <c r="L67" s="363">
        <v>11.697915</v>
      </c>
      <c r="M67" s="363">
        <v>13.452602249999998</v>
      </c>
      <c r="N67" s="363">
        <v>15.470492587499997</v>
      </c>
      <c r="O67" s="363">
        <v>17.791066475624994</v>
      </c>
      <c r="P67" s="363">
        <v>20.45972644696874</v>
      </c>
      <c r="Q67" s="363">
        <v>23.52868541401405</v>
      </c>
    </row>
    <row r="68" spans="1:17" s="333" customFormat="1" ht="12.75">
      <c r="A68" s="349"/>
      <c r="B68" s="348"/>
      <c r="C68" s="362"/>
      <c r="D68" s="362"/>
      <c r="E68" s="362"/>
      <c r="F68" s="362"/>
      <c r="G68" s="362"/>
      <c r="H68" s="362"/>
      <c r="I68" s="362"/>
      <c r="J68" s="362"/>
      <c r="K68" s="362"/>
      <c r="L68" s="362"/>
      <c r="M68" s="362"/>
      <c r="N68" s="362"/>
      <c r="O68" s="362"/>
      <c r="P68" s="362"/>
      <c r="Q68" s="362"/>
    </row>
    <row r="69" spans="2:17" ht="25.5">
      <c r="B69" s="347" t="s">
        <v>909</v>
      </c>
      <c r="C69" s="361">
        <v>73.2336</v>
      </c>
      <c r="D69" s="361">
        <v>48.656099999999995</v>
      </c>
      <c r="E69" s="361">
        <v>71.1175</v>
      </c>
      <c r="F69" s="361">
        <v>88.7381</v>
      </c>
      <c r="G69" s="361">
        <v>87.032</v>
      </c>
      <c r="H69" s="361">
        <v>196.1236</v>
      </c>
      <c r="I69" s="361">
        <v>246.26110000000003</v>
      </c>
      <c r="J69" s="361">
        <v>342.62760000000003</v>
      </c>
      <c r="K69" s="361">
        <v>375.3189</v>
      </c>
      <c r="L69" s="361">
        <v>431.61673499999995</v>
      </c>
      <c r="M69" s="361">
        <v>496.35924524999984</v>
      </c>
      <c r="N69" s="361">
        <v>570.8131320374997</v>
      </c>
      <c r="O69" s="361">
        <v>656.4351018431247</v>
      </c>
      <c r="P69" s="361">
        <v>754.9003671195933</v>
      </c>
      <c r="Q69" s="361">
        <v>868.1354221875322</v>
      </c>
    </row>
    <row r="70" spans="1:17" s="333" customFormat="1" ht="12.75">
      <c r="A70" s="304"/>
      <c r="B70" s="307"/>
      <c r="C70" s="329"/>
      <c r="D70" s="329"/>
      <c r="E70" s="329"/>
      <c r="F70" s="329"/>
      <c r="G70" s="329"/>
      <c r="H70" s="329"/>
      <c r="I70" s="329"/>
      <c r="J70" s="329"/>
      <c r="K70" s="329"/>
      <c r="L70" s="329"/>
      <c r="M70" s="329"/>
      <c r="N70" s="329"/>
      <c r="O70" s="329"/>
      <c r="P70" s="329"/>
      <c r="Q70" s="329"/>
    </row>
    <row r="71" spans="1:17" s="333" customFormat="1" ht="12.75">
      <c r="A71" s="304"/>
      <c r="B71" s="307"/>
      <c r="C71" s="329"/>
      <c r="D71" s="329"/>
      <c r="E71" s="329"/>
      <c r="F71" s="329"/>
      <c r="G71" s="329"/>
      <c r="H71" s="329"/>
      <c r="I71" s="329"/>
      <c r="J71" s="329"/>
      <c r="K71" s="329"/>
      <c r="L71" s="329"/>
      <c r="M71" s="329"/>
      <c r="N71" s="329"/>
      <c r="O71" s="329"/>
      <c r="P71" s="329"/>
      <c r="Q71" s="329"/>
    </row>
    <row r="72" spans="1:17" s="333" customFormat="1" ht="12.75">
      <c r="A72" s="304"/>
      <c r="B72" s="307"/>
      <c r="C72" s="329"/>
      <c r="D72" s="329"/>
      <c r="E72" s="329"/>
      <c r="F72" s="329"/>
      <c r="G72" s="329"/>
      <c r="H72" s="329"/>
      <c r="I72" s="329"/>
      <c r="J72" s="329"/>
      <c r="K72" s="329"/>
      <c r="L72" s="329"/>
      <c r="M72" s="329"/>
      <c r="N72" s="329"/>
      <c r="O72" s="329"/>
      <c r="P72" s="329"/>
      <c r="Q72" s="329"/>
    </row>
    <row r="74" spans="1:17" s="333" customFormat="1" ht="12.75">
      <c r="A74" s="304"/>
      <c r="B74" s="307"/>
      <c r="C74" s="329"/>
      <c r="D74" s="329"/>
      <c r="E74" s="329"/>
      <c r="F74" s="329"/>
      <c r="G74" s="329"/>
      <c r="H74" s="329"/>
      <c r="I74" s="329"/>
      <c r="J74" s="329"/>
      <c r="K74" s="329"/>
      <c r="L74" s="329"/>
      <c r="M74" s="329"/>
      <c r="N74" s="329"/>
      <c r="O74" s="329"/>
      <c r="P74" s="329"/>
      <c r="Q74" s="329"/>
    </row>
  </sheetData>
  <sheetProtection/>
  <mergeCells count="2">
    <mergeCell ref="F1:G1"/>
    <mergeCell ref="M1:Q1"/>
  </mergeCells>
  <printOptions gridLines="1" horizontalCentered="1"/>
  <pageMargins left="0.551181102362205" right="0.31496062992126" top="0.984251968503937" bottom="0.511811023622047" header="0.433070866141732" footer="0.236220472440945"/>
  <pageSetup firstPageNumber="153" useFirstPageNumber="1" orientation="landscape" pageOrder="overThenDown" paperSize="9" scale="80" r:id="rId1"/>
  <headerFooter alignWithMargins="0">
    <oddHeader>&amp;L&amp;"Arial,Bold"&amp;12Name of State:SIKKIM&amp;C&amp;"Arial,Bold"&amp;12Details of Internal Debt and Loans &amp;&amp; Advances (Disbursement)&amp;R&amp;"Arial,Bold"&amp;12Statement No 11 (b) 
Rs. in Crore</oddHeader>
    <oddFooter>&amp;C&amp;P</oddFooter>
  </headerFooter>
</worksheet>
</file>

<file path=xl/worksheets/sheet42.xml><?xml version="1.0" encoding="utf-8"?>
<worksheet xmlns="http://schemas.openxmlformats.org/spreadsheetml/2006/main" xmlns:r="http://schemas.openxmlformats.org/officeDocument/2006/relationships">
  <dimension ref="A1:Q74"/>
  <sheetViews>
    <sheetView zoomScaleSheetLayoutView="115" zoomScalePageLayoutView="0" workbookViewId="0" topLeftCell="A1">
      <selection activeCell="B1" sqref="B1"/>
    </sheetView>
  </sheetViews>
  <sheetFormatPr defaultColWidth="10.28125" defaultRowHeight="15"/>
  <cols>
    <col min="1" max="1" width="6.28125" style="303" customWidth="1"/>
    <col min="2" max="2" width="37.57421875" style="302" customWidth="1"/>
    <col min="3" max="8" width="7.57421875" style="329" bestFit="1" customWidth="1"/>
    <col min="9" max="11" width="9.00390625" style="329" customWidth="1"/>
    <col min="12" max="12" width="9.421875" style="329" customWidth="1"/>
    <col min="13" max="17" width="8.8515625" style="329" customWidth="1"/>
    <col min="18" max="16384" width="10.28125" style="329" customWidth="1"/>
  </cols>
  <sheetData>
    <row r="1" spans="3:17" ht="12.75">
      <c r="C1" s="338"/>
      <c r="D1" s="338"/>
      <c r="E1" s="338"/>
      <c r="F1" s="619" t="s">
        <v>972</v>
      </c>
      <c r="G1" s="619"/>
      <c r="J1" s="333"/>
      <c r="M1" s="619" t="s">
        <v>123</v>
      </c>
      <c r="N1" s="619"/>
      <c r="O1" s="619"/>
      <c r="P1" s="619"/>
      <c r="Q1" s="619"/>
    </row>
    <row r="2" spans="1:17" s="333" customFormat="1" ht="12.75">
      <c r="A2" s="304"/>
      <c r="B2" s="307" t="s">
        <v>970</v>
      </c>
      <c r="C2" s="360" t="s">
        <v>122</v>
      </c>
      <c r="D2" s="360" t="s">
        <v>121</v>
      </c>
      <c r="E2" s="360" t="s">
        <v>120</v>
      </c>
      <c r="F2" s="360" t="s">
        <v>119</v>
      </c>
      <c r="G2" s="360" t="s">
        <v>118</v>
      </c>
      <c r="H2" s="360" t="s">
        <v>117</v>
      </c>
      <c r="I2" s="360" t="s">
        <v>116</v>
      </c>
      <c r="J2" s="360" t="s">
        <v>115</v>
      </c>
      <c r="K2" s="360" t="s">
        <v>114</v>
      </c>
      <c r="L2" s="359" t="s">
        <v>113</v>
      </c>
      <c r="M2" s="360" t="s">
        <v>112</v>
      </c>
      <c r="N2" s="360" t="s">
        <v>111</v>
      </c>
      <c r="O2" s="360" t="s">
        <v>110</v>
      </c>
      <c r="P2" s="360" t="s">
        <v>109</v>
      </c>
      <c r="Q2" s="359" t="s">
        <v>108</v>
      </c>
    </row>
    <row r="3" spans="10:12" ht="12.75">
      <c r="J3" s="338" t="s">
        <v>126</v>
      </c>
      <c r="K3" s="338" t="s">
        <v>125</v>
      </c>
      <c r="L3" s="338" t="s">
        <v>969</v>
      </c>
    </row>
    <row r="4" spans="1:17" s="333" customFormat="1" ht="12.75">
      <c r="A4" s="308">
        <v>1</v>
      </c>
      <c r="B4" s="308">
        <v>2</v>
      </c>
      <c r="C4" s="338">
        <v>3</v>
      </c>
      <c r="D4" s="308">
        <v>4</v>
      </c>
      <c r="E4" s="308">
        <v>5</v>
      </c>
      <c r="F4" s="338">
        <v>6</v>
      </c>
      <c r="G4" s="308">
        <v>7</v>
      </c>
      <c r="H4" s="308">
        <v>8</v>
      </c>
      <c r="I4" s="338">
        <v>9</v>
      </c>
      <c r="J4" s="308">
        <v>10</v>
      </c>
      <c r="K4" s="308">
        <v>11</v>
      </c>
      <c r="L4" s="338">
        <v>12</v>
      </c>
      <c r="M4" s="308">
        <v>13</v>
      </c>
      <c r="N4" s="308">
        <v>14</v>
      </c>
      <c r="O4" s="338">
        <v>15</v>
      </c>
      <c r="P4" s="308">
        <v>16</v>
      </c>
      <c r="Q4" s="308">
        <v>17</v>
      </c>
    </row>
    <row r="5" spans="1:2" ht="12.75">
      <c r="A5" s="304">
        <v>6003</v>
      </c>
      <c r="B5" s="307" t="s">
        <v>968</v>
      </c>
    </row>
    <row r="7" spans="1:17" ht="15" customHeight="1">
      <c r="A7" s="303">
        <v>101</v>
      </c>
      <c r="B7" s="302" t="s">
        <v>967</v>
      </c>
      <c r="C7" s="330">
        <v>-31.11</v>
      </c>
      <c r="D7" s="330">
        <v>23.28</v>
      </c>
      <c r="E7" s="330">
        <v>73.998</v>
      </c>
      <c r="F7" s="330">
        <v>198.42919999999998</v>
      </c>
      <c r="G7" s="330">
        <v>307.579</v>
      </c>
      <c r="H7" s="330">
        <v>460.97970000000004</v>
      </c>
      <c r="I7" s="330">
        <v>574.239</v>
      </c>
      <c r="J7" s="330">
        <v>745.095</v>
      </c>
      <c r="K7" s="330">
        <v>683.36</v>
      </c>
      <c r="L7" s="330">
        <v>785.864</v>
      </c>
      <c r="M7" s="330">
        <v>903.7436</v>
      </c>
      <c r="N7" s="330">
        <v>1039.30514</v>
      </c>
      <c r="O7" s="330">
        <v>1195.200911</v>
      </c>
      <c r="P7" s="330">
        <v>1374.4810476499997</v>
      </c>
      <c r="Q7" s="330">
        <v>1580.6532047974997</v>
      </c>
    </row>
    <row r="8" spans="1:11" ht="15" customHeight="1">
      <c r="A8" s="358"/>
      <c r="B8" s="357" t="s">
        <v>966</v>
      </c>
      <c r="C8" s="330"/>
      <c r="D8" s="330"/>
      <c r="E8" s="330"/>
      <c r="F8" s="330"/>
      <c r="G8" s="330"/>
      <c r="H8" s="330"/>
      <c r="I8" s="330"/>
      <c r="J8" s="330"/>
      <c r="K8" s="330"/>
    </row>
    <row r="9" spans="1:11" ht="15" customHeight="1">
      <c r="A9" s="358"/>
      <c r="B9" s="357" t="s">
        <v>965</v>
      </c>
      <c r="C9" s="330"/>
      <c r="D9" s="330"/>
      <c r="E9" s="330"/>
      <c r="F9" s="330"/>
      <c r="G9" s="330"/>
      <c r="H9" s="330"/>
      <c r="I9" s="330"/>
      <c r="J9" s="330"/>
      <c r="K9" s="330"/>
    </row>
    <row r="10" spans="1:17" ht="25.5">
      <c r="A10" s="303">
        <v>103</v>
      </c>
      <c r="B10" s="306" t="s">
        <v>964</v>
      </c>
      <c r="C10" s="330">
        <v>4.6973</v>
      </c>
      <c r="D10" s="330">
        <v>-1.2259000000000002</v>
      </c>
      <c r="E10" s="330">
        <v>2.6937</v>
      </c>
      <c r="F10" s="330">
        <v>2.3764</v>
      </c>
      <c r="G10" s="330">
        <v>1.7388</v>
      </c>
      <c r="H10" s="330">
        <v>1.0987</v>
      </c>
      <c r="I10" s="330">
        <v>-9.5535</v>
      </c>
      <c r="J10" s="330">
        <v>-10.2025</v>
      </c>
      <c r="K10" s="330">
        <v>-10.1981</v>
      </c>
      <c r="L10" s="330">
        <v>-11.727815</v>
      </c>
      <c r="M10" s="330">
        <v>-13.486987249999999</v>
      </c>
      <c r="N10" s="330">
        <v>-15.510035337499998</v>
      </c>
      <c r="O10" s="330">
        <v>-17.836540638124998</v>
      </c>
      <c r="P10" s="330">
        <v>-20.512021733843746</v>
      </c>
      <c r="Q10" s="330">
        <v>-23.588824993920305</v>
      </c>
    </row>
    <row r="11" spans="1:17" ht="25.5">
      <c r="A11" s="303">
        <v>104</v>
      </c>
      <c r="B11" s="306" t="s">
        <v>963</v>
      </c>
      <c r="C11" s="330">
        <v>-0.0216</v>
      </c>
      <c r="D11" s="330">
        <v>-0.0216</v>
      </c>
      <c r="E11" s="330">
        <v>-0.0216</v>
      </c>
      <c r="F11" s="330">
        <v>-0.0216</v>
      </c>
      <c r="G11" s="330">
        <v>-0.0216</v>
      </c>
      <c r="H11" s="330">
        <v>-0.0216</v>
      </c>
      <c r="I11" s="330">
        <v>-0.0216</v>
      </c>
      <c r="J11" s="330">
        <v>-0.011200000000000002</v>
      </c>
      <c r="K11" s="330">
        <v>-0.005600000000000001</v>
      </c>
      <c r="L11" s="330">
        <v>-0.00644</v>
      </c>
      <c r="M11" s="330">
        <v>-0.007406</v>
      </c>
      <c r="N11" s="330">
        <v>-0.008516899999999999</v>
      </c>
      <c r="O11" s="330">
        <v>-0.009794434999999999</v>
      </c>
      <c r="P11" s="330">
        <v>-0.011263600249999998</v>
      </c>
      <c r="Q11" s="330">
        <v>-0.012953140287499998</v>
      </c>
    </row>
    <row r="12" spans="1:17" ht="25.5">
      <c r="A12" s="303">
        <v>105</v>
      </c>
      <c r="B12" s="306" t="s">
        <v>962</v>
      </c>
      <c r="C12" s="330">
        <v>32.4551</v>
      </c>
      <c r="D12" s="330">
        <v>15.056700000000001</v>
      </c>
      <c r="E12" s="330">
        <v>53.245599999999996</v>
      </c>
      <c r="F12" s="330">
        <v>18.831500000000002</v>
      </c>
      <c r="G12" s="330">
        <v>5.100100000000002</v>
      </c>
      <c r="H12" s="330">
        <v>-15.602799999999997</v>
      </c>
      <c r="I12" s="330">
        <v>-13.459200000000001</v>
      </c>
      <c r="J12" s="330">
        <v>3.8422000000000027</v>
      </c>
      <c r="K12" s="330">
        <v>6.317700000000005</v>
      </c>
      <c r="L12" s="330">
        <v>7.265355</v>
      </c>
      <c r="M12" s="330">
        <v>8.355158249999995</v>
      </c>
      <c r="N12" s="330">
        <v>9.608431987499984</v>
      </c>
      <c r="O12" s="330">
        <v>11.049696785624988</v>
      </c>
      <c r="P12" s="330">
        <v>12.707151303468734</v>
      </c>
      <c r="Q12" s="330">
        <v>14.613223998989042</v>
      </c>
    </row>
    <row r="13" spans="1:17" ht="15" customHeight="1">
      <c r="A13" s="303">
        <v>106</v>
      </c>
      <c r="B13" s="302" t="s">
        <v>961</v>
      </c>
      <c r="C13" s="330">
        <v>-4.7802</v>
      </c>
      <c r="D13" s="330">
        <v>-4.7802</v>
      </c>
      <c r="E13" s="330">
        <v>-4.7802</v>
      </c>
      <c r="F13" s="330">
        <v>-4.7802</v>
      </c>
      <c r="G13" s="330">
        <v>-4.7802</v>
      </c>
      <c r="H13" s="330">
        <v>-4.7802</v>
      </c>
      <c r="I13" s="330">
        <v>0</v>
      </c>
      <c r="J13" s="330">
        <v>-0.0001</v>
      </c>
      <c r="K13" s="330">
        <v>-0.0001</v>
      </c>
      <c r="L13" s="330"/>
      <c r="M13" s="330"/>
      <c r="N13" s="330"/>
      <c r="O13" s="330"/>
      <c r="P13" s="330"/>
      <c r="Q13" s="330"/>
    </row>
    <row r="14" spans="1:17" ht="34.5" customHeight="1">
      <c r="A14" s="303">
        <v>107</v>
      </c>
      <c r="B14" s="306" t="s">
        <v>960</v>
      </c>
      <c r="C14" s="330">
        <v>0</v>
      </c>
      <c r="D14" s="330">
        <v>0</v>
      </c>
      <c r="E14" s="330">
        <v>0</v>
      </c>
      <c r="F14" s="330">
        <v>0</v>
      </c>
      <c r="G14" s="330">
        <v>0</v>
      </c>
      <c r="H14" s="330">
        <v>0</v>
      </c>
      <c r="I14" s="330">
        <v>0</v>
      </c>
      <c r="J14" s="330">
        <v>0</v>
      </c>
      <c r="K14" s="330">
        <v>0</v>
      </c>
      <c r="L14" s="330"/>
      <c r="M14" s="330"/>
      <c r="N14" s="330"/>
      <c r="O14" s="330"/>
      <c r="P14" s="330"/>
      <c r="Q14" s="330"/>
    </row>
    <row r="15" spans="1:17" ht="33" customHeight="1">
      <c r="A15" s="303">
        <v>108</v>
      </c>
      <c r="B15" s="306" t="s">
        <v>959</v>
      </c>
      <c r="C15" s="330">
        <v>3</v>
      </c>
      <c r="D15" s="330">
        <v>-0.75</v>
      </c>
      <c r="E15" s="330">
        <v>-0.75</v>
      </c>
      <c r="F15" s="330">
        <v>-0.75</v>
      </c>
      <c r="G15" s="330">
        <v>-0.4</v>
      </c>
      <c r="H15" s="330">
        <v>3</v>
      </c>
      <c r="I15" s="330">
        <v>-0.8</v>
      </c>
      <c r="J15" s="330">
        <v>-0.8</v>
      </c>
      <c r="K15" s="330">
        <v>-0.8</v>
      </c>
      <c r="L15" s="330">
        <v>-0.9199999999999999</v>
      </c>
      <c r="M15" s="330">
        <v>-1.0579999999999998</v>
      </c>
      <c r="N15" s="330">
        <v>-1.2166999999999997</v>
      </c>
      <c r="O15" s="330">
        <v>-1.3992049999999996</v>
      </c>
      <c r="P15" s="330">
        <v>-1.6090857499999993</v>
      </c>
      <c r="Q15" s="330">
        <v>-1.850448612499999</v>
      </c>
    </row>
    <row r="16" spans="1:17" ht="15" customHeight="1">
      <c r="A16" s="303">
        <v>109</v>
      </c>
      <c r="B16" s="302" t="s">
        <v>958</v>
      </c>
      <c r="C16" s="330">
        <v>2.7166999999999994</v>
      </c>
      <c r="D16" s="330">
        <v>-1.4399000000000002</v>
      </c>
      <c r="E16" s="330">
        <v>48.9393</v>
      </c>
      <c r="F16" s="330">
        <v>0.14099999999999993</v>
      </c>
      <c r="G16" s="330">
        <v>-2.5745</v>
      </c>
      <c r="H16" s="330">
        <v>-2.1242</v>
      </c>
      <c r="I16" s="330">
        <v>-2.1242</v>
      </c>
      <c r="J16" s="330">
        <v>-2.0972999999999997</v>
      </c>
      <c r="K16" s="330">
        <v>-0.29669999999999985</v>
      </c>
      <c r="L16" s="330">
        <v>-0.341205</v>
      </c>
      <c r="M16" s="330">
        <v>-0.39238574999999987</v>
      </c>
      <c r="N16" s="330">
        <v>-0.4512436124999999</v>
      </c>
      <c r="O16" s="330">
        <v>-0.5189301543749996</v>
      </c>
      <c r="P16" s="330">
        <v>-0.596769677531249</v>
      </c>
      <c r="Q16" s="330">
        <v>-0.686285129160936</v>
      </c>
    </row>
    <row r="17" spans="1:17" ht="32.25" customHeight="1">
      <c r="A17" s="303">
        <v>110</v>
      </c>
      <c r="B17" s="306" t="s">
        <v>957</v>
      </c>
      <c r="C17" s="330">
        <v>0</v>
      </c>
      <c r="D17" s="330">
        <v>0</v>
      </c>
      <c r="E17" s="330">
        <v>0</v>
      </c>
      <c r="F17" s="330">
        <v>0</v>
      </c>
      <c r="G17" s="330">
        <v>0</v>
      </c>
      <c r="H17" s="330">
        <v>0</v>
      </c>
      <c r="I17" s="330">
        <v>0</v>
      </c>
      <c r="J17" s="330">
        <v>0</v>
      </c>
      <c r="K17" s="330">
        <v>0</v>
      </c>
      <c r="L17" s="330"/>
      <c r="M17" s="330"/>
      <c r="N17" s="330"/>
      <c r="O17" s="330"/>
      <c r="P17" s="330"/>
      <c r="Q17" s="330"/>
    </row>
    <row r="18" spans="1:17" ht="32.25" customHeight="1">
      <c r="A18" s="303">
        <v>111</v>
      </c>
      <c r="B18" s="306" t="s">
        <v>956</v>
      </c>
      <c r="C18" s="330">
        <v>36.7</v>
      </c>
      <c r="D18" s="330">
        <v>11.4735</v>
      </c>
      <c r="E18" s="330">
        <v>5.3225</v>
      </c>
      <c r="F18" s="330">
        <v>15.323400000000001</v>
      </c>
      <c r="G18" s="330">
        <v>24.1225</v>
      </c>
      <c r="H18" s="330">
        <v>23.3425</v>
      </c>
      <c r="I18" s="330">
        <v>-7.7225</v>
      </c>
      <c r="J18" s="330">
        <v>-23.245</v>
      </c>
      <c r="K18" s="330">
        <v>-15.044</v>
      </c>
      <c r="L18" s="330">
        <v>-17.3006</v>
      </c>
      <c r="M18" s="330">
        <v>-19.89569</v>
      </c>
      <c r="N18" s="330">
        <v>-22.880043499999996</v>
      </c>
      <c r="O18" s="330">
        <v>-26.312050024999994</v>
      </c>
      <c r="P18" s="330">
        <v>-30.258857528749992</v>
      </c>
      <c r="Q18" s="330">
        <v>-34.79768615806249</v>
      </c>
    </row>
    <row r="19" spans="1:17" ht="15" customHeight="1">
      <c r="A19" s="303">
        <v>800</v>
      </c>
      <c r="B19" s="302" t="s">
        <v>955</v>
      </c>
      <c r="C19" s="330">
        <v>0</v>
      </c>
      <c r="D19" s="330">
        <v>0</v>
      </c>
      <c r="E19" s="330">
        <v>0</v>
      </c>
      <c r="F19" s="330">
        <v>0</v>
      </c>
      <c r="G19" s="330">
        <v>0</v>
      </c>
      <c r="H19" s="330">
        <v>0</v>
      </c>
      <c r="I19" s="330">
        <v>0</v>
      </c>
      <c r="J19" s="330">
        <v>0</v>
      </c>
      <c r="K19" s="330">
        <v>0</v>
      </c>
      <c r="L19" s="330"/>
      <c r="M19" s="330"/>
      <c r="N19" s="330"/>
      <c r="O19" s="330"/>
      <c r="P19" s="330"/>
      <c r="Q19" s="330"/>
    </row>
    <row r="20" spans="3:11" ht="15" customHeight="1">
      <c r="C20" s="330"/>
      <c r="D20" s="330"/>
      <c r="E20" s="330"/>
      <c r="F20" s="330"/>
      <c r="G20" s="330"/>
      <c r="H20" s="330"/>
      <c r="I20" s="330"/>
      <c r="J20" s="330"/>
      <c r="K20" s="330"/>
    </row>
    <row r="21" spans="1:17" s="333" customFormat="1" ht="15" customHeight="1">
      <c r="A21" s="349"/>
      <c r="B21" s="307" t="s">
        <v>954</v>
      </c>
      <c r="C21" s="330">
        <v>43.657299999999985</v>
      </c>
      <c r="D21" s="330">
        <v>41.592600000000004</v>
      </c>
      <c r="E21" s="330">
        <v>133.6473</v>
      </c>
      <c r="F21" s="330">
        <v>229.54969999999997</v>
      </c>
      <c r="G21" s="330">
        <v>330.76410000000004</v>
      </c>
      <c r="H21" s="330">
        <v>465.8921000000001</v>
      </c>
      <c r="I21" s="330">
        <v>540.558</v>
      </c>
      <c r="J21" s="330">
        <v>712.5811</v>
      </c>
      <c r="K21" s="330">
        <v>663.3331999999999</v>
      </c>
      <c r="L21" s="330">
        <v>762.8331800000001</v>
      </c>
      <c r="M21" s="330">
        <v>877.258157</v>
      </c>
      <c r="N21" s="330">
        <v>1008.8468805499999</v>
      </c>
      <c r="O21" s="330">
        <v>1160.1739126324997</v>
      </c>
      <c r="P21" s="330">
        <v>1334.1999995273748</v>
      </c>
      <c r="Q21" s="330">
        <v>1534.329999456481</v>
      </c>
    </row>
    <row r="22" spans="1:17" s="333" customFormat="1" ht="15" customHeight="1">
      <c r="A22" s="303"/>
      <c r="B22" s="302"/>
      <c r="C22" s="330"/>
      <c r="D22" s="330"/>
      <c r="E22" s="330"/>
      <c r="F22" s="330"/>
      <c r="G22" s="330"/>
      <c r="H22" s="330"/>
      <c r="I22" s="330"/>
      <c r="J22" s="330"/>
      <c r="K22" s="330"/>
      <c r="L22" s="329"/>
      <c r="M22" s="329"/>
      <c r="N22" s="329"/>
      <c r="O22" s="329"/>
      <c r="P22" s="329"/>
      <c r="Q22" s="329"/>
    </row>
    <row r="23" spans="1:17" s="333" customFormat="1" ht="28.5" customHeight="1">
      <c r="A23" s="304">
        <v>6004</v>
      </c>
      <c r="B23" s="356" t="s">
        <v>953</v>
      </c>
      <c r="C23" s="330"/>
      <c r="D23" s="330"/>
      <c r="E23" s="330"/>
      <c r="F23" s="330"/>
      <c r="G23" s="330"/>
      <c r="H23" s="330"/>
      <c r="I23" s="330"/>
      <c r="J23" s="330"/>
      <c r="K23" s="330"/>
      <c r="L23" s="329"/>
      <c r="M23" s="329"/>
      <c r="N23" s="329"/>
      <c r="O23" s="329"/>
      <c r="P23" s="329"/>
      <c r="Q23" s="329"/>
    </row>
    <row r="24" spans="1:17" s="333" customFormat="1" ht="15" customHeight="1">
      <c r="A24" s="303"/>
      <c r="B24" s="302"/>
      <c r="C24" s="330"/>
      <c r="D24" s="330"/>
      <c r="E24" s="330"/>
      <c r="F24" s="330"/>
      <c r="G24" s="330"/>
      <c r="H24" s="330"/>
      <c r="I24" s="330"/>
      <c r="J24" s="330"/>
      <c r="K24" s="330"/>
      <c r="L24" s="329"/>
      <c r="M24" s="329"/>
      <c r="N24" s="329"/>
      <c r="O24" s="329"/>
      <c r="P24" s="329"/>
      <c r="Q24" s="329"/>
    </row>
    <row r="25" spans="1:11" ht="15" customHeight="1">
      <c r="A25" s="355" t="s">
        <v>952</v>
      </c>
      <c r="B25" s="302" t="s">
        <v>951</v>
      </c>
      <c r="C25" s="330">
        <v>0</v>
      </c>
      <c r="D25" s="330">
        <v>0</v>
      </c>
      <c r="E25" s="330">
        <v>0</v>
      </c>
      <c r="F25" s="330">
        <v>0</v>
      </c>
      <c r="G25" s="330">
        <v>0</v>
      </c>
      <c r="H25" s="330">
        <v>0</v>
      </c>
      <c r="I25" s="330">
        <v>0</v>
      </c>
      <c r="J25" s="330">
        <v>0</v>
      </c>
      <c r="K25" s="330">
        <v>0</v>
      </c>
    </row>
    <row r="26" spans="1:11" ht="15" customHeight="1">
      <c r="A26" s="351">
        <v>101</v>
      </c>
      <c r="B26" s="302" t="s">
        <v>950</v>
      </c>
      <c r="C26" s="330">
        <v>0</v>
      </c>
      <c r="D26" s="330">
        <v>0</v>
      </c>
      <c r="E26" s="330">
        <v>0</v>
      </c>
      <c r="F26" s="330">
        <v>0</v>
      </c>
      <c r="G26" s="330">
        <v>0</v>
      </c>
      <c r="H26" s="330">
        <v>0</v>
      </c>
      <c r="I26" s="330">
        <v>0</v>
      </c>
      <c r="J26" s="330">
        <v>0</v>
      </c>
      <c r="K26" s="330">
        <v>0</v>
      </c>
    </row>
    <row r="27" spans="1:11" ht="15" customHeight="1">
      <c r="A27" s="351">
        <v>102</v>
      </c>
      <c r="B27" s="302" t="s">
        <v>949</v>
      </c>
      <c r="C27" s="330">
        <v>-4.779100000000001</v>
      </c>
      <c r="D27" s="330">
        <v>0</v>
      </c>
      <c r="E27" s="330">
        <v>0</v>
      </c>
      <c r="F27" s="330">
        <v>0</v>
      </c>
      <c r="G27" s="330">
        <v>0</v>
      </c>
      <c r="H27" s="330">
        <v>0</v>
      </c>
      <c r="I27" s="330">
        <v>0</v>
      </c>
      <c r="J27" s="330">
        <v>0</v>
      </c>
      <c r="K27" s="330">
        <v>0</v>
      </c>
    </row>
    <row r="28" spans="1:17" ht="15" customHeight="1">
      <c r="A28" s="351">
        <v>201</v>
      </c>
      <c r="B28" s="302" t="s">
        <v>948</v>
      </c>
      <c r="C28" s="330">
        <v>-0.1027</v>
      </c>
      <c r="D28" s="330">
        <v>-0.1027</v>
      </c>
      <c r="E28" s="330">
        <v>-0.0817</v>
      </c>
      <c r="F28" s="330">
        <v>0.1649</v>
      </c>
      <c r="G28" s="330">
        <v>0.3036</v>
      </c>
      <c r="H28" s="330">
        <v>-0.059000000000000004</v>
      </c>
      <c r="I28" s="330">
        <v>-0.12390000000000001</v>
      </c>
      <c r="J28" s="330">
        <v>-0.1258</v>
      </c>
      <c r="K28" s="330">
        <v>-0.1247</v>
      </c>
      <c r="L28" s="330">
        <v>-0.143405</v>
      </c>
      <c r="M28" s="330">
        <v>-0.16491575</v>
      </c>
      <c r="N28" s="330">
        <v>-0.1896531125</v>
      </c>
      <c r="O28" s="330">
        <v>-0.21810107937499998</v>
      </c>
      <c r="P28" s="330">
        <v>-0.25081624128124996</v>
      </c>
      <c r="Q28" s="330">
        <v>-0.28843867747343743</v>
      </c>
    </row>
    <row r="29" spans="1:11" ht="15" customHeight="1">
      <c r="A29" s="351">
        <v>800</v>
      </c>
      <c r="B29" s="302" t="s">
        <v>912</v>
      </c>
      <c r="C29" s="330">
        <v>0</v>
      </c>
      <c r="D29" s="330">
        <v>0</v>
      </c>
      <c r="E29" s="330">
        <v>0</v>
      </c>
      <c r="F29" s="330">
        <v>0</v>
      </c>
      <c r="G29" s="330">
        <v>0</v>
      </c>
      <c r="H29" s="330">
        <v>0</v>
      </c>
      <c r="I29" s="330">
        <v>0</v>
      </c>
      <c r="J29" s="330">
        <v>0</v>
      </c>
      <c r="K29" s="330">
        <v>0</v>
      </c>
    </row>
    <row r="30" spans="1:17" ht="15" customHeight="1">
      <c r="A30" s="304"/>
      <c r="B30" s="307" t="s">
        <v>947</v>
      </c>
      <c r="C30" s="330">
        <v>-4.8818</v>
      </c>
      <c r="D30" s="330">
        <v>-0.1027</v>
      </c>
      <c r="E30" s="330">
        <v>-0.0817</v>
      </c>
      <c r="F30" s="330">
        <v>0.1649</v>
      </c>
      <c r="G30" s="330">
        <v>0.3036</v>
      </c>
      <c r="H30" s="330">
        <v>-0.059000000000000004</v>
      </c>
      <c r="I30" s="330">
        <v>-0.12390000000000001</v>
      </c>
      <c r="J30" s="330">
        <v>-0.1258</v>
      </c>
      <c r="K30" s="330">
        <v>-0.1247</v>
      </c>
      <c r="L30" s="330">
        <v>-0.143405</v>
      </c>
      <c r="M30" s="330">
        <v>-0.16491575</v>
      </c>
      <c r="N30" s="330">
        <v>-0.1896531125</v>
      </c>
      <c r="O30" s="330">
        <v>-0.21810107937499998</v>
      </c>
      <c r="P30" s="330">
        <v>-0.25081624128124996</v>
      </c>
      <c r="Q30" s="330">
        <v>-0.28843867747343743</v>
      </c>
    </row>
    <row r="31" spans="3:11" ht="15" customHeight="1">
      <c r="C31" s="330"/>
      <c r="D31" s="330"/>
      <c r="E31" s="330"/>
      <c r="F31" s="330"/>
      <c r="G31" s="330"/>
      <c r="H31" s="330"/>
      <c r="I31" s="330"/>
      <c r="J31" s="330"/>
      <c r="K31" s="330"/>
    </row>
    <row r="32" spans="1:11" ht="37.5" customHeight="1">
      <c r="A32" s="354" t="s">
        <v>946</v>
      </c>
      <c r="B32" s="306" t="s">
        <v>945</v>
      </c>
      <c r="C32" s="330"/>
      <c r="D32" s="330"/>
      <c r="E32" s="330"/>
      <c r="F32" s="330"/>
      <c r="G32" s="330"/>
      <c r="H32" s="330"/>
      <c r="I32" s="330"/>
      <c r="J32" s="330"/>
      <c r="K32" s="330"/>
    </row>
    <row r="33" spans="1:17" s="333" customFormat="1" ht="15" customHeight="1">
      <c r="A33" s="351">
        <v>101</v>
      </c>
      <c r="B33" s="302" t="s">
        <v>944</v>
      </c>
      <c r="C33" s="330">
        <v>-15.1997</v>
      </c>
      <c r="D33" s="330">
        <v>-0.3682</v>
      </c>
      <c r="E33" s="330">
        <v>-1.8471000000000002</v>
      </c>
      <c r="F33" s="330">
        <v>-1.4967999999999997</v>
      </c>
      <c r="G33" s="330">
        <v>-0.2871999999999997</v>
      </c>
      <c r="H33" s="330">
        <v>-1.0603000000000002</v>
      </c>
      <c r="I33" s="330">
        <v>2.6639</v>
      </c>
      <c r="J33" s="330">
        <v>-4.0653</v>
      </c>
      <c r="K33" s="330">
        <v>-4.0336</v>
      </c>
      <c r="L33" s="330">
        <v>-4.63864</v>
      </c>
      <c r="M33" s="330">
        <v>-5.334435999999999</v>
      </c>
      <c r="N33" s="330">
        <v>-6.134601399999998</v>
      </c>
      <c r="O33" s="330">
        <v>-7.054791609999998</v>
      </c>
      <c r="P33" s="330">
        <v>-8.113010351499996</v>
      </c>
      <c r="Q33" s="330">
        <v>-9.329961904224994</v>
      </c>
    </row>
    <row r="34" spans="1:11" ht="32.25" customHeight="1">
      <c r="A34" s="351">
        <v>102</v>
      </c>
      <c r="B34" s="306" t="s">
        <v>943</v>
      </c>
      <c r="C34" s="330">
        <v>0</v>
      </c>
      <c r="D34" s="330">
        <v>0</v>
      </c>
      <c r="E34" s="330">
        <v>0</v>
      </c>
      <c r="F34" s="330">
        <v>0</v>
      </c>
      <c r="G34" s="330">
        <v>0</v>
      </c>
      <c r="H34" s="330">
        <v>0</v>
      </c>
      <c r="I34" s="330">
        <v>0</v>
      </c>
      <c r="J34" s="330">
        <v>0</v>
      </c>
      <c r="K34" s="330">
        <v>0</v>
      </c>
    </row>
    <row r="35" spans="1:11" ht="33" customHeight="1">
      <c r="A35" s="351">
        <v>103</v>
      </c>
      <c r="B35" s="306" t="s">
        <v>942</v>
      </c>
      <c r="C35" s="330">
        <v>0</v>
      </c>
      <c r="D35" s="330">
        <v>0</v>
      </c>
      <c r="E35" s="330">
        <v>0</v>
      </c>
      <c r="F35" s="330">
        <v>0</v>
      </c>
      <c r="G35" s="330">
        <v>0</v>
      </c>
      <c r="H35" s="330">
        <v>0</v>
      </c>
      <c r="I35" s="330">
        <v>0</v>
      </c>
      <c r="J35" s="330">
        <v>0</v>
      </c>
      <c r="K35" s="330">
        <v>0</v>
      </c>
    </row>
    <row r="36" spans="1:11" ht="47.25" customHeight="1">
      <c r="A36" s="351">
        <v>104</v>
      </c>
      <c r="B36" s="306" t="s">
        <v>941</v>
      </c>
      <c r="C36" s="330">
        <v>0</v>
      </c>
      <c r="D36" s="330">
        <v>0</v>
      </c>
      <c r="E36" s="330">
        <v>0</v>
      </c>
      <c r="F36" s="330">
        <v>0</v>
      </c>
      <c r="G36" s="330">
        <v>0</v>
      </c>
      <c r="H36" s="330">
        <v>0</v>
      </c>
      <c r="I36" s="330">
        <v>0</v>
      </c>
      <c r="J36" s="330">
        <v>0</v>
      </c>
      <c r="K36" s="330">
        <v>0</v>
      </c>
    </row>
    <row r="37" spans="1:17" ht="38.25">
      <c r="A37" s="351">
        <v>105</v>
      </c>
      <c r="B37" s="306" t="s">
        <v>940</v>
      </c>
      <c r="C37" s="330">
        <v>0</v>
      </c>
      <c r="D37" s="330">
        <v>-1.048</v>
      </c>
      <c r="E37" s="330">
        <v>-5.6725</v>
      </c>
      <c r="F37" s="330">
        <v>-5.6725</v>
      </c>
      <c r="G37" s="330">
        <v>-5.6725</v>
      </c>
      <c r="H37" s="330">
        <v>-5.6725</v>
      </c>
      <c r="I37" s="330">
        <v>-5.6725</v>
      </c>
      <c r="J37" s="330">
        <v>-5.6725</v>
      </c>
      <c r="K37" s="330">
        <v>-5.6726</v>
      </c>
      <c r="L37" s="330">
        <v>-6.52349</v>
      </c>
      <c r="M37" s="330">
        <v>-7.5020134999999994</v>
      </c>
      <c r="N37" s="330">
        <v>-8.627315524999998</v>
      </c>
      <c r="O37" s="330">
        <v>-9.921412853749997</v>
      </c>
      <c r="P37" s="330">
        <v>-11.409624781812497</v>
      </c>
      <c r="Q37" s="330">
        <v>-13.12106849908437</v>
      </c>
    </row>
    <row r="38" spans="1:17" ht="12.75">
      <c r="A38" s="351"/>
      <c r="B38" s="307" t="s">
        <v>939</v>
      </c>
      <c r="C38" s="330">
        <v>-15.1997</v>
      </c>
      <c r="D38" s="330">
        <v>-1.4162000000000001</v>
      </c>
      <c r="E38" s="330">
        <v>-7.5196000000000005</v>
      </c>
      <c r="F38" s="330">
        <v>-7.169300000000001</v>
      </c>
      <c r="G38" s="330">
        <v>-5.959700000000001</v>
      </c>
      <c r="H38" s="330">
        <v>-6.7328</v>
      </c>
      <c r="I38" s="330">
        <v>-3.0086</v>
      </c>
      <c r="J38" s="330">
        <v>-9.7378</v>
      </c>
      <c r="K38" s="330">
        <v>-9.7062</v>
      </c>
      <c r="L38" s="330">
        <v>-11.16213</v>
      </c>
      <c r="M38" s="330">
        <v>-12.836449499999999</v>
      </c>
      <c r="N38" s="330">
        <v>-14.761916924999998</v>
      </c>
      <c r="O38" s="330">
        <v>-16.976204463749998</v>
      </c>
      <c r="P38" s="330">
        <v>-19.522635133312495</v>
      </c>
      <c r="Q38" s="330">
        <v>-22.451030403309368</v>
      </c>
    </row>
    <row r="39" spans="1:11" ht="15" customHeight="1">
      <c r="A39" s="354" t="s">
        <v>184</v>
      </c>
      <c r="B39" s="302" t="s">
        <v>938</v>
      </c>
      <c r="C39" s="330">
        <v>0</v>
      </c>
      <c r="D39" s="330">
        <v>0</v>
      </c>
      <c r="E39" s="330">
        <v>0</v>
      </c>
      <c r="F39" s="330">
        <v>0</v>
      </c>
      <c r="G39" s="330">
        <v>0</v>
      </c>
      <c r="H39" s="330">
        <v>0</v>
      </c>
      <c r="I39" s="330">
        <v>0</v>
      </c>
      <c r="J39" s="330">
        <v>0</v>
      </c>
      <c r="K39" s="330">
        <v>0</v>
      </c>
    </row>
    <row r="40" spans="1:17" s="333" customFormat="1" ht="15" customHeight="1">
      <c r="A40" s="351">
        <v>321</v>
      </c>
      <c r="B40" s="306" t="s">
        <v>937</v>
      </c>
      <c r="C40" s="330">
        <v>0</v>
      </c>
      <c r="D40" s="330">
        <v>0</v>
      </c>
      <c r="E40" s="330">
        <v>0</v>
      </c>
      <c r="F40" s="330">
        <v>0</v>
      </c>
      <c r="G40" s="330">
        <v>0</v>
      </c>
      <c r="H40" s="330">
        <v>0</v>
      </c>
      <c r="I40" s="330">
        <v>0</v>
      </c>
      <c r="J40" s="330">
        <v>0</v>
      </c>
      <c r="K40" s="330">
        <v>0</v>
      </c>
      <c r="L40" s="329"/>
      <c r="M40" s="329"/>
      <c r="N40" s="329"/>
      <c r="O40" s="329"/>
      <c r="P40" s="329"/>
      <c r="Q40" s="329"/>
    </row>
    <row r="41" spans="1:11" ht="15" customHeight="1">
      <c r="A41" s="351">
        <v>800</v>
      </c>
      <c r="B41" s="306" t="s">
        <v>912</v>
      </c>
      <c r="C41" s="330">
        <v>0</v>
      </c>
      <c r="D41" s="330">
        <v>0</v>
      </c>
      <c r="E41" s="330">
        <v>0</v>
      </c>
      <c r="F41" s="330">
        <v>0</v>
      </c>
      <c r="G41" s="330">
        <v>0</v>
      </c>
      <c r="H41" s="330">
        <v>0</v>
      </c>
      <c r="I41" s="330">
        <v>0</v>
      </c>
      <c r="J41" s="330">
        <v>0</v>
      </c>
      <c r="K41" s="330">
        <v>0</v>
      </c>
    </row>
    <row r="42" spans="1:11" ht="15" customHeight="1">
      <c r="A42" s="304"/>
      <c r="B42" s="307" t="s">
        <v>936</v>
      </c>
      <c r="C42" s="330">
        <v>0</v>
      </c>
      <c r="D42" s="330">
        <v>0</v>
      </c>
      <c r="E42" s="330">
        <v>0</v>
      </c>
      <c r="F42" s="330">
        <v>0</v>
      </c>
      <c r="G42" s="330">
        <v>0</v>
      </c>
      <c r="H42" s="330">
        <v>0</v>
      </c>
      <c r="I42" s="330">
        <v>0</v>
      </c>
      <c r="J42" s="330">
        <v>0</v>
      </c>
      <c r="K42" s="330">
        <v>0</v>
      </c>
    </row>
    <row r="43" spans="1:17" ht="36" customHeight="1">
      <c r="A43" s="353" t="s">
        <v>182</v>
      </c>
      <c r="B43" s="347" t="s">
        <v>935</v>
      </c>
      <c r="C43" s="330">
        <v>-0.9929000000000001</v>
      </c>
      <c r="D43" s="330">
        <v>-1.0698</v>
      </c>
      <c r="E43" s="330">
        <v>-0.13019999999999998</v>
      </c>
      <c r="F43" s="330">
        <v>-14.7404</v>
      </c>
      <c r="G43" s="330">
        <v>-0.1285</v>
      </c>
      <c r="H43" s="330">
        <v>-0.1277</v>
      </c>
      <c r="I43" s="330">
        <v>-0.127</v>
      </c>
      <c r="J43" s="330">
        <v>-0.0509</v>
      </c>
      <c r="K43" s="330">
        <v>-0.08449999999999999</v>
      </c>
      <c r="L43" s="330">
        <v>-0.09717499999999998</v>
      </c>
      <c r="M43" s="330">
        <v>-0.11175124999999998</v>
      </c>
      <c r="N43" s="330">
        <v>-0.12851393749999995</v>
      </c>
      <c r="O43" s="330">
        <v>-0.14779102812499995</v>
      </c>
      <c r="P43" s="330">
        <v>-0.16995968234374995</v>
      </c>
      <c r="Q43" s="330">
        <v>-0.1954536346953124</v>
      </c>
    </row>
    <row r="44" spans="3:11" ht="15" customHeight="1">
      <c r="C44" s="330"/>
      <c r="D44" s="330"/>
      <c r="E44" s="330"/>
      <c r="F44" s="330"/>
      <c r="G44" s="330"/>
      <c r="H44" s="330"/>
      <c r="I44" s="330"/>
      <c r="J44" s="330"/>
      <c r="K44" s="330"/>
    </row>
    <row r="45" spans="1:17" s="333" customFormat="1" ht="15" customHeight="1">
      <c r="A45" s="353" t="s">
        <v>934</v>
      </c>
      <c r="B45" s="307" t="s">
        <v>933</v>
      </c>
      <c r="C45" s="330"/>
      <c r="D45" s="330"/>
      <c r="E45" s="330"/>
      <c r="F45" s="330"/>
      <c r="G45" s="330"/>
      <c r="H45" s="330"/>
      <c r="I45" s="330"/>
      <c r="J45" s="330"/>
      <c r="K45" s="330"/>
      <c r="L45" s="329"/>
      <c r="M45" s="329"/>
      <c r="N45" s="329"/>
      <c r="O45" s="329"/>
      <c r="P45" s="329"/>
      <c r="Q45" s="329"/>
    </row>
    <row r="46" spans="1:17" s="333" customFormat="1" ht="15" customHeight="1">
      <c r="A46" s="351">
        <v>101</v>
      </c>
      <c r="B46" s="302" t="s">
        <v>932</v>
      </c>
      <c r="C46" s="330">
        <v>-0.21960000000000002</v>
      </c>
      <c r="D46" s="330">
        <v>-0.21960000000000002</v>
      </c>
      <c r="E46" s="330">
        <v>-0.21960000000000002</v>
      </c>
      <c r="F46" s="330">
        <v>-0.21969999999999998</v>
      </c>
      <c r="G46" s="330">
        <v>-0.21960000000000002</v>
      </c>
      <c r="H46" s="330">
        <v>-0.21960000000000002</v>
      </c>
      <c r="I46" s="330">
        <v>-0.21960000000000002</v>
      </c>
      <c r="J46" s="330">
        <v>-0.21960000000000002</v>
      </c>
      <c r="K46" s="330">
        <v>-0.21969999999999998</v>
      </c>
      <c r="L46" s="330">
        <v>-0.25265499999999996</v>
      </c>
      <c r="M46" s="330">
        <v>-0.29055324999999993</v>
      </c>
      <c r="N46" s="330">
        <v>-0.3341362374999999</v>
      </c>
      <c r="O46" s="330">
        <v>-0.38425667312499984</v>
      </c>
      <c r="P46" s="330">
        <v>-0.4418951740937498</v>
      </c>
      <c r="Q46" s="330">
        <v>-0.5081794502078122</v>
      </c>
    </row>
    <row r="47" spans="1:17" ht="15" customHeight="1">
      <c r="A47" s="304"/>
      <c r="B47" s="307" t="s">
        <v>931</v>
      </c>
      <c r="C47" s="330">
        <v>-0.21960000000000002</v>
      </c>
      <c r="D47" s="330">
        <v>-0.21960000000000002</v>
      </c>
      <c r="E47" s="330">
        <v>-0.21960000000000002</v>
      </c>
      <c r="F47" s="330">
        <v>-0.21969999999999998</v>
      </c>
      <c r="G47" s="330">
        <v>-0.21960000000000002</v>
      </c>
      <c r="H47" s="330">
        <v>-0.21960000000000002</v>
      </c>
      <c r="I47" s="330">
        <v>-0.21960000000000002</v>
      </c>
      <c r="J47" s="330">
        <v>-0.21960000000000002</v>
      </c>
      <c r="K47" s="330">
        <v>-0.21969999999999998</v>
      </c>
      <c r="L47" s="330">
        <v>-0.25265499999999996</v>
      </c>
      <c r="M47" s="330">
        <v>-0.29055324999999993</v>
      </c>
      <c r="N47" s="330">
        <v>-0.3341362374999999</v>
      </c>
      <c r="O47" s="330">
        <v>-0.38425667312499984</v>
      </c>
      <c r="P47" s="330">
        <v>-0.4418951740937498</v>
      </c>
      <c r="Q47" s="330">
        <v>-0.5081794502078122</v>
      </c>
    </row>
    <row r="48" spans="1:11" ht="15" customHeight="1">
      <c r="A48" s="353" t="s">
        <v>930</v>
      </c>
      <c r="B48" s="307" t="s">
        <v>929</v>
      </c>
      <c r="C48" s="330"/>
      <c r="D48" s="330"/>
      <c r="E48" s="330"/>
      <c r="F48" s="330"/>
      <c r="G48" s="330"/>
      <c r="H48" s="330"/>
      <c r="I48" s="330"/>
      <c r="J48" s="330"/>
      <c r="K48" s="330"/>
    </row>
    <row r="49" spans="1:11" ht="33.75" customHeight="1">
      <c r="A49" s="351">
        <v>101</v>
      </c>
      <c r="B49" s="306" t="s">
        <v>928</v>
      </c>
      <c r="C49" s="330">
        <v>0</v>
      </c>
      <c r="D49" s="330">
        <v>0</v>
      </c>
      <c r="E49" s="330">
        <v>0</v>
      </c>
      <c r="F49" s="330">
        <v>0</v>
      </c>
      <c r="G49" s="330">
        <v>0</v>
      </c>
      <c r="H49" s="330">
        <v>0</v>
      </c>
      <c r="I49" s="330">
        <v>0</v>
      </c>
      <c r="J49" s="330">
        <v>0</v>
      </c>
      <c r="K49" s="330">
        <v>0</v>
      </c>
    </row>
    <row r="50" spans="1:17" s="333" customFormat="1" ht="42.75" customHeight="1">
      <c r="A50" s="351">
        <v>102</v>
      </c>
      <c r="B50" s="306" t="s">
        <v>927</v>
      </c>
      <c r="C50" s="330">
        <v>0</v>
      </c>
      <c r="D50" s="330">
        <v>0</v>
      </c>
      <c r="E50" s="330">
        <v>0</v>
      </c>
      <c r="F50" s="330">
        <v>0</v>
      </c>
      <c r="G50" s="330">
        <v>0</v>
      </c>
      <c r="H50" s="330">
        <v>0</v>
      </c>
      <c r="I50" s="330">
        <v>0</v>
      </c>
      <c r="J50" s="330">
        <v>0</v>
      </c>
      <c r="K50" s="330">
        <v>0</v>
      </c>
      <c r="L50" s="329"/>
      <c r="M50" s="329"/>
      <c r="N50" s="329"/>
      <c r="O50" s="329"/>
      <c r="P50" s="329"/>
      <c r="Q50" s="329"/>
    </row>
    <row r="51" spans="1:11" ht="60.75" customHeight="1">
      <c r="A51" s="351">
        <v>103</v>
      </c>
      <c r="B51" s="306" t="s">
        <v>926</v>
      </c>
      <c r="C51" s="330">
        <v>0</v>
      </c>
      <c r="D51" s="330">
        <v>0</v>
      </c>
      <c r="E51" s="330">
        <v>0</v>
      </c>
      <c r="F51" s="330">
        <v>0</v>
      </c>
      <c r="G51" s="330">
        <v>0</v>
      </c>
      <c r="H51" s="330">
        <v>0</v>
      </c>
      <c r="I51" s="330">
        <v>0</v>
      </c>
      <c r="J51" s="330">
        <v>0</v>
      </c>
      <c r="K51" s="330">
        <v>0</v>
      </c>
    </row>
    <row r="52" spans="1:11" ht="15" customHeight="1">
      <c r="A52" s="351">
        <v>800</v>
      </c>
      <c r="B52" s="302" t="s">
        <v>925</v>
      </c>
      <c r="C52" s="330">
        <v>0</v>
      </c>
      <c r="D52" s="330">
        <v>0</v>
      </c>
      <c r="E52" s="330">
        <v>0</v>
      </c>
      <c r="F52" s="330">
        <v>0</v>
      </c>
      <c r="G52" s="330">
        <v>0</v>
      </c>
      <c r="H52" s="330">
        <v>0</v>
      </c>
      <c r="I52" s="330">
        <v>0</v>
      </c>
      <c r="J52" s="330">
        <v>0</v>
      </c>
      <c r="K52" s="330">
        <v>0</v>
      </c>
    </row>
    <row r="53" spans="1:11" ht="15" customHeight="1">
      <c r="A53" s="304"/>
      <c r="B53" s="307" t="s">
        <v>924</v>
      </c>
      <c r="C53" s="330">
        <v>0</v>
      </c>
      <c r="D53" s="330">
        <v>0</v>
      </c>
      <c r="E53" s="330">
        <v>0</v>
      </c>
      <c r="F53" s="330">
        <v>0</v>
      </c>
      <c r="G53" s="330">
        <v>0</v>
      </c>
      <c r="H53" s="330">
        <v>0</v>
      </c>
      <c r="I53" s="330">
        <v>0</v>
      </c>
      <c r="J53" s="330">
        <v>0</v>
      </c>
      <c r="K53" s="330">
        <v>0</v>
      </c>
    </row>
    <row r="54" spans="1:11" ht="15" customHeight="1">
      <c r="A54" s="352" t="s">
        <v>923</v>
      </c>
      <c r="B54" s="307" t="s">
        <v>922</v>
      </c>
      <c r="C54" s="330"/>
      <c r="D54" s="330"/>
      <c r="E54" s="330"/>
      <c r="F54" s="330"/>
      <c r="G54" s="330"/>
      <c r="H54" s="330"/>
      <c r="I54" s="330"/>
      <c r="J54" s="330"/>
      <c r="K54" s="330"/>
    </row>
    <row r="55" spans="1:11" ht="40.5" customHeight="1">
      <c r="A55" s="351">
        <v>101</v>
      </c>
      <c r="B55" s="306" t="s">
        <v>921</v>
      </c>
      <c r="C55" s="330">
        <v>0</v>
      </c>
      <c r="D55" s="330">
        <v>0</v>
      </c>
      <c r="E55" s="330">
        <v>0</v>
      </c>
      <c r="F55" s="330">
        <v>0</v>
      </c>
      <c r="G55" s="330">
        <v>0</v>
      </c>
      <c r="H55" s="330">
        <v>0</v>
      </c>
      <c r="I55" s="330">
        <v>0</v>
      </c>
      <c r="J55" s="330">
        <v>0</v>
      </c>
      <c r="K55" s="330">
        <v>0</v>
      </c>
    </row>
    <row r="56" spans="1:17" s="333" customFormat="1" ht="15" customHeight="1">
      <c r="A56" s="351">
        <v>102</v>
      </c>
      <c r="B56" s="302" t="s">
        <v>920</v>
      </c>
      <c r="C56" s="330">
        <v>0</v>
      </c>
      <c r="D56" s="330">
        <v>0</v>
      </c>
      <c r="E56" s="330">
        <v>0</v>
      </c>
      <c r="F56" s="330">
        <v>0</v>
      </c>
      <c r="G56" s="330">
        <v>0</v>
      </c>
      <c r="H56" s="330">
        <v>0</v>
      </c>
      <c r="I56" s="330">
        <v>0</v>
      </c>
      <c r="J56" s="330">
        <v>0</v>
      </c>
      <c r="K56" s="330">
        <v>0</v>
      </c>
      <c r="L56" s="329"/>
      <c r="M56" s="329"/>
      <c r="N56" s="329"/>
      <c r="O56" s="329"/>
      <c r="P56" s="329"/>
      <c r="Q56" s="329"/>
    </row>
    <row r="57" spans="1:11" ht="39.75" customHeight="1">
      <c r="A57" s="351">
        <v>103</v>
      </c>
      <c r="B57" s="306" t="s">
        <v>919</v>
      </c>
      <c r="C57" s="330">
        <v>0</v>
      </c>
      <c r="D57" s="330">
        <v>0</v>
      </c>
      <c r="E57" s="330">
        <v>0</v>
      </c>
      <c r="F57" s="330">
        <v>0</v>
      </c>
      <c r="G57" s="330">
        <v>0</v>
      </c>
      <c r="H57" s="330">
        <v>0</v>
      </c>
      <c r="I57" s="330">
        <v>0</v>
      </c>
      <c r="J57" s="330">
        <v>0</v>
      </c>
      <c r="K57" s="330">
        <v>0</v>
      </c>
    </row>
    <row r="58" spans="1:11" ht="32.25" customHeight="1">
      <c r="A58" s="351">
        <v>104</v>
      </c>
      <c r="B58" s="306" t="s">
        <v>918</v>
      </c>
      <c r="C58" s="330">
        <v>0</v>
      </c>
      <c r="D58" s="330">
        <v>0</v>
      </c>
      <c r="E58" s="330">
        <v>0</v>
      </c>
      <c r="F58" s="330">
        <v>0</v>
      </c>
      <c r="G58" s="330">
        <v>0</v>
      </c>
      <c r="H58" s="330">
        <v>0</v>
      </c>
      <c r="I58" s="330">
        <v>0</v>
      </c>
      <c r="J58" s="330">
        <v>0</v>
      </c>
      <c r="K58" s="330">
        <v>0</v>
      </c>
    </row>
    <row r="59" spans="1:11" ht="15" customHeight="1">
      <c r="A59" s="351">
        <v>105</v>
      </c>
      <c r="B59" s="302" t="s">
        <v>917</v>
      </c>
      <c r="C59" s="330">
        <v>0</v>
      </c>
      <c r="D59" s="330">
        <v>0</v>
      </c>
      <c r="E59" s="330">
        <v>0</v>
      </c>
      <c r="F59" s="330">
        <v>0</v>
      </c>
      <c r="G59" s="330">
        <v>0</v>
      </c>
      <c r="H59" s="330">
        <v>0</v>
      </c>
      <c r="I59" s="330">
        <v>0</v>
      </c>
      <c r="J59" s="330">
        <v>0</v>
      </c>
      <c r="K59" s="330">
        <v>0</v>
      </c>
    </row>
    <row r="60" spans="1:11" ht="25.5">
      <c r="A60" s="351">
        <v>106</v>
      </c>
      <c r="B60" s="306" t="s">
        <v>916</v>
      </c>
      <c r="C60" s="330">
        <v>0</v>
      </c>
      <c r="D60" s="330">
        <v>0</v>
      </c>
      <c r="E60" s="330">
        <v>0</v>
      </c>
      <c r="F60" s="330">
        <v>0</v>
      </c>
      <c r="G60" s="330">
        <v>0</v>
      </c>
      <c r="H60" s="330">
        <v>0</v>
      </c>
      <c r="I60" s="330">
        <v>0</v>
      </c>
      <c r="J60" s="330">
        <v>0</v>
      </c>
      <c r="K60" s="330">
        <v>0</v>
      </c>
    </row>
    <row r="61" spans="1:11" ht="38.25">
      <c r="A61" s="351">
        <v>107</v>
      </c>
      <c r="B61" s="306" t="s">
        <v>915</v>
      </c>
      <c r="C61" s="330">
        <v>-0.14400000000000002</v>
      </c>
      <c r="D61" s="330">
        <v>0</v>
      </c>
      <c r="E61" s="330">
        <v>0</v>
      </c>
      <c r="F61" s="330">
        <v>0</v>
      </c>
      <c r="G61" s="330">
        <v>0</v>
      </c>
      <c r="H61" s="330">
        <v>0</v>
      </c>
      <c r="I61" s="330">
        <v>0</v>
      </c>
      <c r="J61" s="330">
        <v>0</v>
      </c>
      <c r="K61" s="330">
        <v>0</v>
      </c>
    </row>
    <row r="62" spans="1:11" ht="15" customHeight="1">
      <c r="A62" s="351">
        <v>108</v>
      </c>
      <c r="B62" s="302" t="s">
        <v>914</v>
      </c>
      <c r="C62" s="330">
        <v>-0.4194</v>
      </c>
      <c r="D62" s="330">
        <v>0</v>
      </c>
      <c r="E62" s="330">
        <v>0</v>
      </c>
      <c r="F62" s="330">
        <v>0</v>
      </c>
      <c r="G62" s="330">
        <v>0</v>
      </c>
      <c r="H62" s="330">
        <v>0</v>
      </c>
      <c r="I62" s="330">
        <v>0</v>
      </c>
      <c r="J62" s="330">
        <v>0</v>
      </c>
      <c r="K62" s="330">
        <v>0</v>
      </c>
    </row>
    <row r="63" spans="1:11" ht="15" customHeight="1">
      <c r="A63" s="351">
        <v>109</v>
      </c>
      <c r="B63" s="302" t="s">
        <v>913</v>
      </c>
      <c r="C63" s="330">
        <v>0</v>
      </c>
      <c r="D63" s="330">
        <v>0</v>
      </c>
      <c r="E63" s="330">
        <v>0</v>
      </c>
      <c r="F63" s="330">
        <v>0</v>
      </c>
      <c r="G63" s="330">
        <v>0</v>
      </c>
      <c r="H63" s="330">
        <v>0</v>
      </c>
      <c r="I63" s="330">
        <v>0</v>
      </c>
      <c r="J63" s="330">
        <v>0</v>
      </c>
      <c r="K63" s="330">
        <v>0</v>
      </c>
    </row>
    <row r="64" spans="1:11" ht="15" customHeight="1">
      <c r="A64" s="351">
        <v>800</v>
      </c>
      <c r="B64" s="302" t="s">
        <v>912</v>
      </c>
      <c r="C64" s="330">
        <v>0</v>
      </c>
      <c r="D64" s="330">
        <v>0</v>
      </c>
      <c r="E64" s="330">
        <v>0</v>
      </c>
      <c r="F64" s="330">
        <v>0</v>
      </c>
      <c r="G64" s="330">
        <v>0</v>
      </c>
      <c r="H64" s="330">
        <v>0</v>
      </c>
      <c r="I64" s="330">
        <v>0</v>
      </c>
      <c r="J64" s="330">
        <v>0</v>
      </c>
      <c r="K64" s="330">
        <v>0</v>
      </c>
    </row>
    <row r="65" spans="1:11" ht="15" customHeight="1">
      <c r="A65" s="304"/>
      <c r="B65" s="307" t="s">
        <v>911</v>
      </c>
      <c r="C65" s="330">
        <v>-0.5634</v>
      </c>
      <c r="D65" s="330">
        <v>0</v>
      </c>
      <c r="E65" s="330">
        <v>0</v>
      </c>
      <c r="F65" s="330">
        <v>0</v>
      </c>
      <c r="G65" s="330">
        <v>0</v>
      </c>
      <c r="H65" s="330">
        <v>0</v>
      </c>
      <c r="I65" s="330">
        <v>0</v>
      </c>
      <c r="J65" s="330">
        <v>0</v>
      </c>
      <c r="K65" s="330">
        <v>0</v>
      </c>
    </row>
    <row r="66" spans="3:11" ht="15" customHeight="1">
      <c r="C66" s="330"/>
      <c r="D66" s="330"/>
      <c r="E66" s="330"/>
      <c r="F66" s="330"/>
      <c r="G66" s="330"/>
      <c r="H66" s="330"/>
      <c r="I66" s="330"/>
      <c r="J66" s="330"/>
      <c r="K66" s="330"/>
    </row>
    <row r="67" spans="1:17" ht="15" customHeight="1">
      <c r="A67" s="304"/>
      <c r="B67" s="307" t="s">
        <v>910</v>
      </c>
      <c r="C67" s="330">
        <v>-21.8574</v>
      </c>
      <c r="D67" s="330">
        <v>-2.8083</v>
      </c>
      <c r="E67" s="330">
        <v>-7.9511</v>
      </c>
      <c r="F67" s="330">
        <v>-21.964499999999997</v>
      </c>
      <c r="G67" s="330">
        <v>-6.004200000000001</v>
      </c>
      <c r="H67" s="330">
        <v>-7.139100000000001</v>
      </c>
      <c r="I67" s="330">
        <v>-3.4791000000000007</v>
      </c>
      <c r="J67" s="330">
        <v>-10.1347</v>
      </c>
      <c r="K67" s="330">
        <v>-10.1351</v>
      </c>
      <c r="L67" s="330">
        <v>-11.655365</v>
      </c>
      <c r="M67" s="330">
        <v>-13.403669749999999</v>
      </c>
      <c r="N67" s="330">
        <v>-15.414220212499997</v>
      </c>
      <c r="O67" s="330">
        <v>-17.726353244374994</v>
      </c>
      <c r="P67" s="330">
        <v>-20.38530623103124</v>
      </c>
      <c r="Q67" s="330">
        <v>-23.443102165685925</v>
      </c>
    </row>
    <row r="68" spans="1:17" s="333" customFormat="1" ht="12.75">
      <c r="A68" s="349"/>
      <c r="B68" s="348"/>
      <c r="C68" s="330"/>
      <c r="D68" s="330"/>
      <c r="E68" s="330"/>
      <c r="F68" s="330"/>
      <c r="G68" s="330"/>
      <c r="H68" s="330"/>
      <c r="I68" s="330"/>
      <c r="J68" s="330"/>
      <c r="K68" s="330"/>
      <c r="L68" s="329"/>
      <c r="M68" s="329"/>
      <c r="N68" s="329"/>
      <c r="O68" s="329"/>
      <c r="P68" s="329"/>
      <c r="Q68" s="329"/>
    </row>
    <row r="69" spans="2:17" ht="25.5">
      <c r="B69" s="347" t="s">
        <v>909</v>
      </c>
      <c r="C69" s="330">
        <v>21.79989999999998</v>
      </c>
      <c r="D69" s="330">
        <v>38.78430000000001</v>
      </c>
      <c r="E69" s="330">
        <v>125.69620000000003</v>
      </c>
      <c r="F69" s="330">
        <v>207.58519999999996</v>
      </c>
      <c r="G69" s="330">
        <v>324.7599000000001</v>
      </c>
      <c r="H69" s="330">
        <v>458.75300000000004</v>
      </c>
      <c r="I69" s="330">
        <v>537.0789000000001</v>
      </c>
      <c r="J69" s="330">
        <v>702.4463999999998</v>
      </c>
      <c r="K69" s="330">
        <v>653.1981</v>
      </c>
      <c r="L69" s="330">
        <v>751.1778149999999</v>
      </c>
      <c r="M69" s="330">
        <v>863.85448725</v>
      </c>
      <c r="N69" s="330">
        <v>993.4326603374999</v>
      </c>
      <c r="O69" s="330">
        <v>1142.4475593881248</v>
      </c>
      <c r="P69" s="330">
        <v>1313.8146932963436</v>
      </c>
      <c r="Q69" s="330">
        <v>1510.8868972907949</v>
      </c>
    </row>
    <row r="70" spans="1:17" s="333" customFormat="1" ht="12.75">
      <c r="A70" s="304"/>
      <c r="B70" s="307"/>
      <c r="C70" s="329"/>
      <c r="D70" s="329"/>
      <c r="E70" s="329"/>
      <c r="F70" s="329"/>
      <c r="G70" s="329"/>
      <c r="H70" s="329"/>
      <c r="I70" s="329"/>
      <c r="J70" s="329"/>
      <c r="K70" s="329"/>
      <c r="L70" s="329"/>
      <c r="M70" s="329"/>
      <c r="N70" s="329"/>
      <c r="O70" s="329"/>
      <c r="P70" s="329"/>
      <c r="Q70" s="329"/>
    </row>
    <row r="71" spans="1:17" s="333" customFormat="1" ht="12.75">
      <c r="A71" s="304"/>
      <c r="B71" s="307"/>
      <c r="C71" s="329"/>
      <c r="D71" s="329"/>
      <c r="E71" s="329"/>
      <c r="F71" s="329"/>
      <c r="G71" s="329"/>
      <c r="H71" s="329"/>
      <c r="I71" s="329"/>
      <c r="J71" s="329"/>
      <c r="K71" s="329"/>
      <c r="L71" s="329"/>
      <c r="M71" s="329"/>
      <c r="N71" s="329"/>
      <c r="O71" s="329"/>
      <c r="P71" s="329"/>
      <c r="Q71" s="329"/>
    </row>
    <row r="72" spans="1:17" s="333" customFormat="1" ht="12.75">
      <c r="A72" s="304"/>
      <c r="B72" s="307"/>
      <c r="C72" s="329"/>
      <c r="D72" s="329"/>
      <c r="E72" s="329"/>
      <c r="F72" s="329"/>
      <c r="G72" s="329"/>
      <c r="H72" s="329"/>
      <c r="I72" s="329"/>
      <c r="J72" s="329"/>
      <c r="K72" s="329"/>
      <c r="L72" s="329"/>
      <c r="M72" s="329"/>
      <c r="N72" s="329"/>
      <c r="O72" s="329"/>
      <c r="P72" s="329"/>
      <c r="Q72" s="329"/>
    </row>
    <row r="74" spans="1:17" s="333" customFormat="1" ht="12.75">
      <c r="A74" s="304"/>
      <c r="B74" s="307"/>
      <c r="C74" s="329"/>
      <c r="D74" s="329"/>
      <c r="E74" s="329"/>
      <c r="F74" s="329"/>
      <c r="G74" s="329"/>
      <c r="H74" s="329"/>
      <c r="I74" s="329"/>
      <c r="J74" s="329"/>
      <c r="K74" s="329"/>
      <c r="L74" s="329"/>
      <c r="M74" s="329"/>
      <c r="N74" s="329"/>
      <c r="O74" s="329"/>
      <c r="P74" s="329"/>
      <c r="Q74" s="329"/>
    </row>
  </sheetData>
  <sheetProtection/>
  <mergeCells count="2">
    <mergeCell ref="F1:G1"/>
    <mergeCell ref="M1:Q1"/>
  </mergeCells>
  <printOptions gridLines="1" horizontalCentered="1"/>
  <pageMargins left="0.551181102362205" right="0.31496062992126" top="0.984251968503937" bottom="0.511811023622047" header="0.433070866141732" footer="0.236220472440945"/>
  <pageSetup firstPageNumber="156" useFirstPageNumber="1" orientation="landscape" pageOrder="overThenDown" paperSize="9" scale="80" r:id="rId1"/>
  <headerFooter alignWithMargins="0">
    <oddHeader>&amp;L&amp;"Arial,Bold"&amp;12Name of State:SIKKIM&amp;C&amp;"Arial,Bold"&amp;12Details of Internal Debt and Loans &amp;&amp; Advances (Net)&amp;R&amp;"Arial,Bold"&amp;12Statement No 11 (c)
Rs. in Crore</oddHeader>
    <oddFooter>&amp;C&amp;P</oddFooter>
  </headerFooter>
</worksheet>
</file>

<file path=xl/worksheets/sheet43.xml><?xml version="1.0" encoding="utf-8"?>
<worksheet xmlns="http://schemas.openxmlformats.org/spreadsheetml/2006/main" xmlns:r="http://schemas.openxmlformats.org/officeDocument/2006/relationships">
  <dimension ref="A1:S21"/>
  <sheetViews>
    <sheetView zoomScalePageLayoutView="0" workbookViewId="0" topLeftCell="A1">
      <selection activeCell="O21" sqref="O21"/>
    </sheetView>
  </sheetViews>
  <sheetFormatPr defaultColWidth="10.28125" defaultRowHeight="15"/>
  <cols>
    <col min="1" max="1" width="26.00390625" style="329" customWidth="1"/>
    <col min="2" max="4" width="9.140625" style="329" hidden="1" customWidth="1"/>
    <col min="5" max="19" width="8.140625" style="366" customWidth="1"/>
    <col min="20" max="16384" width="10.28125" style="329" customWidth="1"/>
  </cols>
  <sheetData>
    <row r="1" spans="1:19" ht="12.75">
      <c r="A1" s="620" t="s">
        <v>990</v>
      </c>
      <c r="E1" s="619"/>
      <c r="F1" s="619"/>
      <c r="G1" s="619"/>
      <c r="H1" s="619"/>
      <c r="I1" s="619"/>
      <c r="L1" s="338" t="s">
        <v>989</v>
      </c>
      <c r="M1" s="338" t="s">
        <v>854</v>
      </c>
      <c r="N1" s="338" t="s">
        <v>988</v>
      </c>
      <c r="O1" s="619" t="s">
        <v>123</v>
      </c>
      <c r="P1" s="619"/>
      <c r="Q1" s="619"/>
      <c r="R1" s="619"/>
      <c r="S1" s="619"/>
    </row>
    <row r="2" spans="1:19" ht="12.75">
      <c r="A2" s="620"/>
      <c r="E2" s="338" t="s">
        <v>122</v>
      </c>
      <c r="F2" s="338" t="s">
        <v>121</v>
      </c>
      <c r="G2" s="338" t="s">
        <v>120</v>
      </c>
      <c r="H2" s="338" t="s">
        <v>119</v>
      </c>
      <c r="I2" s="338" t="s">
        <v>118</v>
      </c>
      <c r="J2" s="338" t="s">
        <v>117</v>
      </c>
      <c r="K2" s="338" t="s">
        <v>116</v>
      </c>
      <c r="L2" s="338" t="s">
        <v>115</v>
      </c>
      <c r="M2" s="338" t="s">
        <v>114</v>
      </c>
      <c r="N2" s="338" t="s">
        <v>113</v>
      </c>
      <c r="O2" s="338" t="s">
        <v>112</v>
      </c>
      <c r="P2" s="338" t="s">
        <v>111</v>
      </c>
      <c r="Q2" s="338" t="s">
        <v>110</v>
      </c>
      <c r="R2" s="338" t="s">
        <v>109</v>
      </c>
      <c r="S2" s="338" t="s">
        <v>108</v>
      </c>
    </row>
    <row r="3" spans="1:19" ht="12.75">
      <c r="A3" s="338">
        <v>1</v>
      </c>
      <c r="B3" s="333"/>
      <c r="C3" s="333"/>
      <c r="D3" s="333"/>
      <c r="E3" s="338">
        <v>2</v>
      </c>
      <c r="F3" s="338">
        <v>3</v>
      </c>
      <c r="G3" s="338">
        <v>4</v>
      </c>
      <c r="H3" s="338">
        <v>5</v>
      </c>
      <c r="I3" s="338">
        <v>6</v>
      </c>
      <c r="J3" s="338">
        <v>7</v>
      </c>
      <c r="K3" s="338">
        <v>8</v>
      </c>
      <c r="L3" s="338">
        <v>9</v>
      </c>
      <c r="M3" s="338">
        <v>10</v>
      </c>
      <c r="N3" s="338">
        <v>11</v>
      </c>
      <c r="O3" s="338">
        <v>12</v>
      </c>
      <c r="P3" s="338">
        <v>13</v>
      </c>
      <c r="Q3" s="338">
        <v>14</v>
      </c>
      <c r="R3" s="338">
        <v>15</v>
      </c>
      <c r="S3" s="338">
        <v>16</v>
      </c>
    </row>
    <row r="4" ht="19.5" customHeight="1">
      <c r="A4" s="367" t="s">
        <v>987</v>
      </c>
    </row>
    <row r="5" spans="1:11" ht="19.5" customHeight="1">
      <c r="A5" s="329" t="s">
        <v>986</v>
      </c>
      <c r="E5" s="330">
        <v>10.08</v>
      </c>
      <c r="F5" s="330">
        <v>5</v>
      </c>
      <c r="G5" s="330">
        <v>10</v>
      </c>
      <c r="H5" s="330">
        <v>10</v>
      </c>
      <c r="I5" s="330">
        <v>10</v>
      </c>
      <c r="J5" s="330">
        <v>10</v>
      </c>
      <c r="K5" s="330">
        <v>0</v>
      </c>
    </row>
    <row r="6" spans="1:11" ht="19.5" customHeight="1">
      <c r="A6" s="329" t="s">
        <v>985</v>
      </c>
      <c r="E6" s="329"/>
      <c r="F6" s="329"/>
      <c r="G6" s="329"/>
      <c r="H6" s="329"/>
      <c r="I6" s="329"/>
      <c r="J6" s="329"/>
      <c r="K6" s="330">
        <v>0</v>
      </c>
    </row>
    <row r="7" spans="1:11" ht="19.5" customHeight="1">
      <c r="A7" s="329" t="s">
        <v>984</v>
      </c>
      <c r="E7" s="330">
        <v>0</v>
      </c>
      <c r="F7" s="330">
        <v>0</v>
      </c>
      <c r="G7" s="330">
        <v>0</v>
      </c>
      <c r="H7" s="330">
        <v>0</v>
      </c>
      <c r="I7" s="330">
        <v>0</v>
      </c>
      <c r="J7" s="330">
        <v>0</v>
      </c>
      <c r="K7" s="330">
        <v>0</v>
      </c>
    </row>
    <row r="8" spans="1:13" ht="19.5" customHeight="1">
      <c r="A8" s="329" t="s">
        <v>983</v>
      </c>
      <c r="E8" s="330">
        <v>40</v>
      </c>
      <c r="F8" s="330">
        <v>30</v>
      </c>
      <c r="G8" s="330">
        <v>75.0133</v>
      </c>
      <c r="H8" s="330">
        <v>46.9992</v>
      </c>
      <c r="I8" s="330">
        <v>37.7615</v>
      </c>
      <c r="J8" s="330">
        <v>29.0675</v>
      </c>
      <c r="K8" s="330">
        <v>32.6109</v>
      </c>
      <c r="L8" s="330">
        <v>50</v>
      </c>
      <c r="M8" s="330">
        <v>50</v>
      </c>
    </row>
    <row r="9" ht="19.5" customHeight="1">
      <c r="A9" s="329" t="s">
        <v>982</v>
      </c>
    </row>
    <row r="10" ht="19.5" customHeight="1">
      <c r="A10" s="329" t="s">
        <v>981</v>
      </c>
    </row>
    <row r="11" ht="19.5" customHeight="1">
      <c r="A11" s="340" t="s">
        <v>980</v>
      </c>
    </row>
    <row r="12" ht="19.5" customHeight="1">
      <c r="A12" s="340" t="s">
        <v>979</v>
      </c>
    </row>
    <row r="13" ht="19.5" customHeight="1">
      <c r="A13" s="340" t="s">
        <v>978</v>
      </c>
    </row>
    <row r="14" ht="19.5" customHeight="1">
      <c r="A14" s="340" t="s">
        <v>977</v>
      </c>
    </row>
    <row r="15" ht="19.5" customHeight="1">
      <c r="A15" s="333" t="s">
        <v>976</v>
      </c>
    </row>
    <row r="16" ht="19.5" customHeight="1">
      <c r="A16" s="329" t="s">
        <v>975</v>
      </c>
    </row>
    <row r="17" spans="1:11" s="329" customFormat="1" ht="19.5" customHeight="1">
      <c r="A17" s="329" t="s">
        <v>974</v>
      </c>
      <c r="E17" s="330">
        <v>3.75</v>
      </c>
      <c r="F17" s="330">
        <v>0</v>
      </c>
      <c r="G17" s="330">
        <v>0</v>
      </c>
      <c r="H17" s="330">
        <v>0</v>
      </c>
      <c r="I17" s="330">
        <v>0.35</v>
      </c>
      <c r="J17" s="330">
        <v>3.75</v>
      </c>
      <c r="K17" s="330">
        <v>0</v>
      </c>
    </row>
    <row r="18" spans="1:11" s="329" customFormat="1" ht="19.5" customHeight="1">
      <c r="A18" s="329" t="s">
        <v>973</v>
      </c>
      <c r="E18" s="366"/>
      <c r="F18" s="366"/>
      <c r="G18" s="366"/>
      <c r="H18" s="366"/>
      <c r="I18" s="366"/>
      <c r="J18" s="366"/>
      <c r="K18" s="366"/>
    </row>
    <row r="19" spans="1:11" s="329" customFormat="1" ht="19.5" customHeight="1">
      <c r="A19" s="342">
        <v>4</v>
      </c>
      <c r="E19" s="366"/>
      <c r="F19" s="366"/>
      <c r="G19" s="366"/>
      <c r="H19" s="366"/>
      <c r="I19" s="366"/>
      <c r="J19" s="366"/>
      <c r="K19" s="366"/>
    </row>
    <row r="20" spans="1:11" s="329" customFormat="1" ht="19.5" customHeight="1">
      <c r="A20" s="342">
        <v>5</v>
      </c>
      <c r="E20" s="366"/>
      <c r="F20" s="366"/>
      <c r="G20" s="366"/>
      <c r="H20" s="366"/>
      <c r="I20" s="366"/>
      <c r="J20" s="366"/>
      <c r="K20" s="366"/>
    </row>
    <row r="21" spans="5:11" s="329" customFormat="1" ht="12.75">
      <c r="E21" s="342"/>
      <c r="F21" s="366"/>
      <c r="G21" s="366"/>
      <c r="H21" s="366"/>
      <c r="I21" s="366"/>
      <c r="J21" s="366"/>
      <c r="K21" s="366"/>
    </row>
  </sheetData>
  <sheetProtection/>
  <mergeCells count="3">
    <mergeCell ref="A1:A2"/>
    <mergeCell ref="E1:I1"/>
    <mergeCell ref="O1:S1"/>
  </mergeCells>
  <printOptions gridLines="1" horizontalCentered="1"/>
  <pageMargins left="0.393700787401575" right="0.236220472440945" top="1.41732283464567" bottom="0.748031496062992" header="0.866141732283465" footer="0.511811023622047"/>
  <pageSetup firstPageNumber="159" useFirstPageNumber="1" orientation="landscape" paperSize="9" scale="95" r:id="rId1"/>
  <headerFooter alignWithMargins="0">
    <oddHeader>&amp;L&amp;"Arial,Bold"&amp;12Name of State:SIKKIM&amp;C&amp;"Arial,Bold"&amp;12Financial Assistance from Autonomous Bodies to the State Government&amp;R&amp;"Arial,Bold"&amp;12Statement No 12
Rs. in Crore</oddHeader>
    <oddFooter>&amp;C&amp;P</oddFooter>
  </headerFooter>
</worksheet>
</file>

<file path=xl/worksheets/sheet44.xml><?xml version="1.0" encoding="utf-8"?>
<worksheet xmlns="http://schemas.openxmlformats.org/spreadsheetml/2006/main" xmlns:r="http://schemas.openxmlformats.org/officeDocument/2006/relationships">
  <dimension ref="A1:M30"/>
  <sheetViews>
    <sheetView zoomScaleSheetLayoutView="90" zoomScalePageLayoutView="0" workbookViewId="0" topLeftCell="A1">
      <selection activeCell="L6" sqref="L6"/>
    </sheetView>
  </sheetViews>
  <sheetFormatPr defaultColWidth="10.28125" defaultRowHeight="15"/>
  <cols>
    <col min="1" max="1" width="6.421875" style="329" customWidth="1"/>
    <col min="2" max="2" width="26.7109375" style="329" customWidth="1"/>
    <col min="3" max="3" width="29.00390625" style="329" customWidth="1"/>
    <col min="4" max="13" width="8.7109375" style="329" customWidth="1"/>
    <col min="14" max="16384" width="10.28125" style="329" customWidth="1"/>
  </cols>
  <sheetData>
    <row r="1" spans="2:13" ht="12.75">
      <c r="B1" s="307" t="s">
        <v>1022</v>
      </c>
      <c r="C1" s="610" t="s">
        <v>1021</v>
      </c>
      <c r="D1" s="619" t="s">
        <v>127</v>
      </c>
      <c r="E1" s="619"/>
      <c r="F1" s="619"/>
      <c r="G1" s="619"/>
      <c r="H1" s="619"/>
      <c r="I1" s="619"/>
      <c r="J1" s="619"/>
      <c r="K1" s="338" t="s">
        <v>989</v>
      </c>
      <c r="L1" s="338" t="s">
        <v>854</v>
      </c>
      <c r="M1" s="338" t="s">
        <v>1020</v>
      </c>
    </row>
    <row r="2" spans="1:13" ht="12.75">
      <c r="A2" s="307"/>
      <c r="B2" s="307"/>
      <c r="C2" s="610"/>
      <c r="D2" s="338" t="s">
        <v>122</v>
      </c>
      <c r="E2" s="338" t="s">
        <v>121</v>
      </c>
      <c r="F2" s="338" t="s">
        <v>120</v>
      </c>
      <c r="G2" s="338" t="s">
        <v>119</v>
      </c>
      <c r="H2" s="338" t="s">
        <v>118</v>
      </c>
      <c r="I2" s="333" t="s">
        <v>117</v>
      </c>
      <c r="J2" s="333" t="s">
        <v>116</v>
      </c>
      <c r="K2" s="333" t="s">
        <v>115</v>
      </c>
      <c r="L2" s="333" t="s">
        <v>114</v>
      </c>
      <c r="M2" s="333" t="s">
        <v>113</v>
      </c>
    </row>
    <row r="3" spans="1:13" ht="12.75">
      <c r="A3" s="619">
        <v>1</v>
      </c>
      <c r="B3" s="619"/>
      <c r="C3" s="338">
        <v>2</v>
      </c>
      <c r="D3" s="338">
        <v>3</v>
      </c>
      <c r="E3" s="338">
        <v>4</v>
      </c>
      <c r="F3" s="338">
        <v>5</v>
      </c>
      <c r="G3" s="338">
        <v>6</v>
      </c>
      <c r="H3" s="338">
        <v>7</v>
      </c>
      <c r="I3" s="338">
        <v>8</v>
      </c>
      <c r="J3" s="338">
        <v>9</v>
      </c>
      <c r="K3" s="338">
        <v>10</v>
      </c>
      <c r="L3" s="366">
        <v>11</v>
      </c>
      <c r="M3" s="366">
        <v>12</v>
      </c>
    </row>
    <row r="4" spans="1:11" ht="12.75">
      <c r="A4" s="367" t="s">
        <v>1019</v>
      </c>
      <c r="B4" s="367"/>
      <c r="C4" s="367"/>
      <c r="D4" s="367"/>
      <c r="E4" s="367"/>
      <c r="F4" s="367"/>
      <c r="G4" s="367"/>
      <c r="H4" s="367"/>
      <c r="I4" s="367"/>
      <c r="J4" s="367"/>
      <c r="K4" s="367"/>
    </row>
    <row r="5" spans="1:4" ht="63.75">
      <c r="A5" s="369" t="s">
        <v>1018</v>
      </c>
      <c r="B5" s="344" t="s">
        <v>1003</v>
      </c>
      <c r="C5" s="344" t="s">
        <v>1017</v>
      </c>
      <c r="D5" s="329">
        <v>17.97</v>
      </c>
    </row>
    <row r="6" spans="1:4" ht="63.75">
      <c r="A6" s="369"/>
      <c r="B6" s="344" t="s">
        <v>1016</v>
      </c>
      <c r="C6" s="344" t="s">
        <v>1000</v>
      </c>
      <c r="D6" s="329">
        <v>6.02</v>
      </c>
    </row>
    <row r="7" spans="1:4" ht="63.75">
      <c r="A7" s="369"/>
      <c r="B7" s="344" t="s">
        <v>1002</v>
      </c>
      <c r="C7" s="344" t="s">
        <v>1000</v>
      </c>
      <c r="D7" s="329">
        <v>0.65</v>
      </c>
    </row>
    <row r="8" spans="1:4" ht="76.5">
      <c r="A8" s="369"/>
      <c r="B8" s="344" t="s">
        <v>1015</v>
      </c>
      <c r="C8" s="344" t="s">
        <v>1000</v>
      </c>
      <c r="D8" s="330">
        <v>2</v>
      </c>
    </row>
    <row r="9" spans="1:10" ht="51">
      <c r="A9" s="369"/>
      <c r="B9" s="344" t="s">
        <v>1014</v>
      </c>
      <c r="C9" s="344" t="s">
        <v>996</v>
      </c>
      <c r="J9" s="329">
        <v>5.03</v>
      </c>
    </row>
    <row r="10" spans="1:10" ht="51">
      <c r="A10" s="369"/>
      <c r="B10" s="344" t="s">
        <v>1013</v>
      </c>
      <c r="C10" s="344" t="s">
        <v>1000</v>
      </c>
      <c r="D10" s="330">
        <v>6</v>
      </c>
      <c r="E10" s="330">
        <v>9.5</v>
      </c>
      <c r="F10" s="330">
        <v>20</v>
      </c>
      <c r="G10" s="330">
        <v>30</v>
      </c>
      <c r="H10" s="330">
        <v>84.14</v>
      </c>
      <c r="I10" s="330">
        <v>30.1</v>
      </c>
      <c r="J10" s="330">
        <v>49.09</v>
      </c>
    </row>
    <row r="11" spans="1:10" ht="51">
      <c r="A11" s="369"/>
      <c r="B11" s="344" t="s">
        <v>1013</v>
      </c>
      <c r="C11" s="344" t="s">
        <v>1000</v>
      </c>
      <c r="D11" s="330">
        <v>9</v>
      </c>
      <c r="E11" s="330">
        <v>9.5</v>
      </c>
      <c r="F11" s="330">
        <v>11</v>
      </c>
      <c r="G11" s="330">
        <v>27.2</v>
      </c>
      <c r="H11" s="330">
        <v>42.46</v>
      </c>
      <c r="I11" s="330">
        <v>18.31</v>
      </c>
      <c r="J11" s="330">
        <v>24.24</v>
      </c>
    </row>
    <row r="12" spans="1:10" ht="63.75">
      <c r="A12" s="369"/>
      <c r="B12" s="344" t="s">
        <v>1012</v>
      </c>
      <c r="C12" s="344" t="s">
        <v>1011</v>
      </c>
      <c r="D12" s="330">
        <v>33.72</v>
      </c>
      <c r="E12" s="330">
        <v>39.76</v>
      </c>
      <c r="F12" s="330">
        <v>42.94</v>
      </c>
      <c r="G12" s="330">
        <v>46.92</v>
      </c>
      <c r="H12" s="330">
        <v>49.15</v>
      </c>
      <c r="I12" s="330">
        <v>52.47</v>
      </c>
      <c r="J12" s="330">
        <v>66.51</v>
      </c>
    </row>
    <row r="13" spans="1:10" ht="63.75">
      <c r="A13" s="369"/>
      <c r="B13" s="344" t="s">
        <v>1010</v>
      </c>
      <c r="C13" s="344" t="s">
        <v>1009</v>
      </c>
      <c r="D13" s="330">
        <v>3.37</v>
      </c>
      <c r="E13" s="330">
        <v>0.93</v>
      </c>
      <c r="F13" s="330">
        <v>0.93</v>
      </c>
      <c r="G13" s="330">
        <v>3.76</v>
      </c>
      <c r="H13" s="330">
        <v>5.07</v>
      </c>
      <c r="I13" s="330">
        <v>3.28</v>
      </c>
      <c r="J13" s="330">
        <v>1.17</v>
      </c>
    </row>
    <row r="14" spans="1:10" ht="63.75">
      <c r="A14" s="369"/>
      <c r="B14" s="344" t="s">
        <v>1008</v>
      </c>
      <c r="C14" s="344" t="s">
        <v>1006</v>
      </c>
      <c r="D14" s="330">
        <v>5.81</v>
      </c>
      <c r="E14" s="330">
        <v>8.33</v>
      </c>
      <c r="F14" s="330">
        <v>10.97</v>
      </c>
      <c r="G14" s="330">
        <v>14.61</v>
      </c>
      <c r="H14" s="330">
        <v>20.79</v>
      </c>
      <c r="I14" s="330">
        <v>27.74</v>
      </c>
      <c r="J14" s="330">
        <v>33.07</v>
      </c>
    </row>
    <row r="15" spans="1:10" ht="63.75">
      <c r="A15" s="369" t="s">
        <v>994</v>
      </c>
      <c r="B15" s="344" t="s">
        <v>1007</v>
      </c>
      <c r="C15" s="344" t="s">
        <v>1006</v>
      </c>
      <c r="D15" s="330">
        <v>0.57</v>
      </c>
      <c r="E15" s="330">
        <v>0.75</v>
      </c>
      <c r="F15" s="330">
        <v>2.84</v>
      </c>
      <c r="G15" s="330">
        <v>0.25</v>
      </c>
      <c r="H15" s="330"/>
      <c r="I15" s="330"/>
      <c r="J15" s="330"/>
    </row>
    <row r="16" ht="12.75">
      <c r="A16" s="368" t="s">
        <v>993</v>
      </c>
    </row>
    <row r="17" ht="12.75">
      <c r="A17" s="368" t="s">
        <v>992</v>
      </c>
    </row>
    <row r="18" ht="12.75">
      <c r="A18" s="368" t="s">
        <v>991</v>
      </c>
    </row>
    <row r="19" ht="12.75">
      <c r="A19" s="368"/>
    </row>
    <row r="20" spans="1:11" ht="12.75">
      <c r="A20" s="621" t="s">
        <v>1005</v>
      </c>
      <c r="B20" s="621"/>
      <c r="C20" s="621"/>
      <c r="D20" s="621"/>
      <c r="E20" s="621"/>
      <c r="F20" s="621"/>
      <c r="G20" s="621"/>
      <c r="H20" s="621"/>
      <c r="I20" s="621"/>
      <c r="J20" s="621"/>
      <c r="K20" s="621"/>
    </row>
    <row r="21" spans="1:11" ht="63.75">
      <c r="A21" s="367"/>
      <c r="B21" s="370" t="s">
        <v>1004</v>
      </c>
      <c r="C21" s="344" t="s">
        <v>1003</v>
      </c>
      <c r="E21" s="342">
        <v>15717</v>
      </c>
      <c r="F21" s="342">
        <v>10216</v>
      </c>
      <c r="G21" s="342">
        <v>10533</v>
      </c>
      <c r="H21" s="342">
        <v>2625</v>
      </c>
      <c r="I21" s="342">
        <v>3796</v>
      </c>
      <c r="J21" s="342">
        <v>2751</v>
      </c>
      <c r="K21" s="367"/>
    </row>
    <row r="22" spans="1:11" ht="51">
      <c r="A22" s="367"/>
      <c r="B22" s="344" t="s">
        <v>1000</v>
      </c>
      <c r="C22" s="344" t="s">
        <v>1002</v>
      </c>
      <c r="D22" s="367"/>
      <c r="E22" s="342">
        <v>76</v>
      </c>
      <c r="F22" s="342">
        <v>1100</v>
      </c>
      <c r="H22" s="367"/>
      <c r="I22" s="342"/>
      <c r="J22" s="367"/>
      <c r="K22" s="367"/>
    </row>
    <row r="23" spans="1:11" ht="76.5">
      <c r="A23" s="367"/>
      <c r="B23" s="344" t="s">
        <v>1000</v>
      </c>
      <c r="C23" s="370" t="s">
        <v>1001</v>
      </c>
      <c r="D23" s="367"/>
      <c r="E23" s="342">
        <v>543</v>
      </c>
      <c r="F23" s="342">
        <v>257</v>
      </c>
      <c r="G23" s="342">
        <v>1154</v>
      </c>
      <c r="H23" s="342">
        <v>2204</v>
      </c>
      <c r="I23" s="342">
        <v>3516</v>
      </c>
      <c r="J23" s="358">
        <v>3120</v>
      </c>
      <c r="K23" s="367"/>
    </row>
    <row r="24" spans="1:11" ht="63.75">
      <c r="A24" s="367"/>
      <c r="B24" s="344" t="s">
        <v>1000</v>
      </c>
      <c r="C24" s="344" t="s">
        <v>999</v>
      </c>
      <c r="D24" s="367"/>
      <c r="E24" s="367"/>
      <c r="F24" s="342">
        <v>1100</v>
      </c>
      <c r="G24" s="342">
        <v>514</v>
      </c>
      <c r="H24" s="342">
        <v>3558</v>
      </c>
      <c r="I24" s="342">
        <v>3412</v>
      </c>
      <c r="J24" s="358">
        <v>3075</v>
      </c>
      <c r="K24" s="367"/>
    </row>
    <row r="25" spans="1:11" ht="63.75">
      <c r="A25" s="367"/>
      <c r="B25" s="370" t="s">
        <v>998</v>
      </c>
      <c r="C25" s="370" t="s">
        <v>997</v>
      </c>
      <c r="D25" s="367"/>
      <c r="E25" s="367"/>
      <c r="F25" s="367"/>
      <c r="G25" s="342">
        <v>1461</v>
      </c>
      <c r="H25" s="367"/>
      <c r="I25" s="367"/>
      <c r="J25" s="367"/>
      <c r="K25" s="367"/>
    </row>
    <row r="26" spans="1:10" ht="63.75">
      <c r="A26" s="369"/>
      <c r="B26" s="344" t="s">
        <v>996</v>
      </c>
      <c r="C26" s="344" t="s">
        <v>995</v>
      </c>
      <c r="J26" s="329">
        <v>480</v>
      </c>
    </row>
    <row r="27" spans="1:3" ht="12.75">
      <c r="A27" s="369" t="s">
        <v>994</v>
      </c>
      <c r="B27" s="344"/>
      <c r="C27" s="344"/>
    </row>
    <row r="28" ht="12.75">
      <c r="A28" s="368" t="s">
        <v>993</v>
      </c>
    </row>
    <row r="29" ht="12.75">
      <c r="A29" s="368" t="s">
        <v>992</v>
      </c>
    </row>
    <row r="30" ht="12.75">
      <c r="A30" s="368" t="s">
        <v>991</v>
      </c>
    </row>
  </sheetData>
  <sheetProtection/>
  <mergeCells count="4">
    <mergeCell ref="C1:C2"/>
    <mergeCell ref="D1:J1"/>
    <mergeCell ref="A3:B3"/>
    <mergeCell ref="A20:K20"/>
  </mergeCells>
  <printOptions gridLines="1" horizontalCentered="1"/>
  <pageMargins left="0.354330708661417" right="0.511811023622047" top="1.45669291338583" bottom="0.984251968503937" header="0.866141732283465" footer="0.511811023622047"/>
  <pageSetup firstPageNumber="160" useFirstPageNumber="1" orientation="landscape" paperSize="9" scale="90" r:id="rId1"/>
  <headerFooter alignWithMargins="0">
    <oddHeader>&amp;L&amp;"Arial,Bold"&amp;12Name of State:SIKKIM&amp;C&amp;"Arial,Bold"&amp;12Amounts Transfered to and from Funds on Revenue Account&amp;R&amp;"Arial,Bold"&amp;12Statement No 13
Rs. in Crore</oddHeader>
    <oddFooter>&amp;C&amp;P</oddFooter>
  </headerFooter>
</worksheet>
</file>

<file path=xl/worksheets/sheet45.xml><?xml version="1.0" encoding="utf-8"?>
<worksheet xmlns="http://schemas.openxmlformats.org/spreadsheetml/2006/main" xmlns:r="http://schemas.openxmlformats.org/officeDocument/2006/relationships">
  <dimension ref="A1:AB74"/>
  <sheetViews>
    <sheetView zoomScalePageLayoutView="0" workbookViewId="0" topLeftCell="A1">
      <selection activeCell="A1" sqref="A1:AB1"/>
    </sheetView>
  </sheetViews>
  <sheetFormatPr defaultColWidth="8.8515625" defaultRowHeight="15"/>
  <cols>
    <col min="1" max="1" width="19.00390625" style="329" customWidth="1"/>
    <col min="2" max="3" width="6.00390625" style="329" customWidth="1"/>
    <col min="4" max="4" width="7.140625" style="329" customWidth="1"/>
    <col min="5" max="5" width="7.00390625" style="329" customWidth="1"/>
    <col min="6" max="6" width="6.00390625" style="329" customWidth="1"/>
    <col min="7" max="7" width="7.28125" style="329" customWidth="1"/>
    <col min="8" max="9" width="6.00390625" style="329" customWidth="1"/>
    <col min="10" max="10" width="7.28125" style="329" customWidth="1"/>
    <col min="11" max="12" width="6.00390625" style="329" customWidth="1"/>
    <col min="13" max="13" width="7.140625" style="329" customWidth="1"/>
    <col min="14" max="15" width="6.00390625" style="329" customWidth="1"/>
    <col min="16" max="16" width="7.140625" style="329" customWidth="1"/>
    <col min="17" max="18" width="6.00390625" style="329" customWidth="1"/>
    <col min="19" max="19" width="7.28125" style="329" customWidth="1"/>
    <col min="20" max="21" width="6.00390625" style="329" customWidth="1"/>
    <col min="22" max="22" width="7.421875" style="329" customWidth="1"/>
    <col min="23" max="24" width="6.00390625" style="329" customWidth="1"/>
    <col min="25" max="25" width="7.421875" style="329" customWidth="1"/>
    <col min="26" max="27" width="6.00390625" style="329" customWidth="1"/>
    <col min="28" max="28" width="7.28125" style="329" customWidth="1"/>
    <col min="29" max="16384" width="8.8515625" style="329" customWidth="1"/>
  </cols>
  <sheetData>
    <row r="1" spans="1:28" ht="15">
      <c r="A1" s="623" t="s">
        <v>1050</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row>
    <row r="2" spans="1:28" ht="12.75">
      <c r="A2" s="347" t="s">
        <v>1049</v>
      </c>
      <c r="B2" s="619" t="s">
        <v>122</v>
      </c>
      <c r="C2" s="619"/>
      <c r="D2" s="619"/>
      <c r="E2" s="619" t="s">
        <v>121</v>
      </c>
      <c r="F2" s="619"/>
      <c r="G2" s="619"/>
      <c r="H2" s="619" t="s">
        <v>120</v>
      </c>
      <c r="I2" s="619"/>
      <c r="J2" s="619"/>
      <c r="K2" s="619" t="s">
        <v>119</v>
      </c>
      <c r="L2" s="619"/>
      <c r="M2" s="619"/>
      <c r="N2" s="619" t="s">
        <v>118</v>
      </c>
      <c r="O2" s="619"/>
      <c r="P2" s="619"/>
      <c r="Q2" s="619" t="s">
        <v>117</v>
      </c>
      <c r="R2" s="619"/>
      <c r="S2" s="619"/>
      <c r="T2" s="619" t="s">
        <v>116</v>
      </c>
      <c r="U2" s="619"/>
      <c r="V2" s="619"/>
      <c r="W2" s="619" t="s">
        <v>1048</v>
      </c>
      <c r="X2" s="619"/>
      <c r="Y2" s="619"/>
      <c r="Z2" s="619" t="s">
        <v>1047</v>
      </c>
      <c r="AA2" s="619"/>
      <c r="AB2" s="619"/>
    </row>
    <row r="3" spans="1:28" ht="25.5">
      <c r="A3" s="307" t="s">
        <v>1046</v>
      </c>
      <c r="B3" s="371" t="s">
        <v>1045</v>
      </c>
      <c r="C3" s="371" t="s">
        <v>1044</v>
      </c>
      <c r="D3" s="371" t="s">
        <v>1043</v>
      </c>
      <c r="E3" s="371" t="s">
        <v>1045</v>
      </c>
      <c r="F3" s="371" t="s">
        <v>1044</v>
      </c>
      <c r="G3" s="371" t="s">
        <v>1043</v>
      </c>
      <c r="H3" s="371" t="s">
        <v>1045</v>
      </c>
      <c r="I3" s="371" t="s">
        <v>1044</v>
      </c>
      <c r="J3" s="371" t="s">
        <v>1043</v>
      </c>
      <c r="K3" s="371" t="s">
        <v>1045</v>
      </c>
      <c r="L3" s="371" t="s">
        <v>1044</v>
      </c>
      <c r="M3" s="371" t="s">
        <v>1043</v>
      </c>
      <c r="N3" s="371" t="s">
        <v>1045</v>
      </c>
      <c r="O3" s="371" t="s">
        <v>1044</v>
      </c>
      <c r="P3" s="371" t="s">
        <v>1043</v>
      </c>
      <c r="Q3" s="371" t="s">
        <v>1045</v>
      </c>
      <c r="R3" s="371" t="s">
        <v>1044</v>
      </c>
      <c r="S3" s="371" t="s">
        <v>1043</v>
      </c>
      <c r="T3" s="371" t="s">
        <v>1045</v>
      </c>
      <c r="U3" s="371" t="s">
        <v>1044</v>
      </c>
      <c r="V3" s="371" t="s">
        <v>1043</v>
      </c>
      <c r="W3" s="371" t="s">
        <v>1045</v>
      </c>
      <c r="X3" s="371" t="s">
        <v>1044</v>
      </c>
      <c r="Y3" s="371" t="s">
        <v>1043</v>
      </c>
      <c r="Z3" s="371" t="s">
        <v>1045</v>
      </c>
      <c r="AA3" s="371" t="s">
        <v>1044</v>
      </c>
      <c r="AB3" s="371" t="s">
        <v>1043</v>
      </c>
    </row>
    <row r="4" spans="1:28" ht="12.75">
      <c r="A4" s="333" t="s">
        <v>1042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spans="1:28" ht="12.75">
      <c r="A5" s="329" t="s">
        <v>1031</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row>
    <row r="6" spans="1:28" ht="12.75">
      <c r="A6" s="329" t="s">
        <v>1030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row>
    <row r="7" spans="1:28" ht="12.75">
      <c r="A7" s="329" t="s">
        <v>1029</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row>
    <row r="8" spans="1:28" ht="12.75">
      <c r="A8" s="329" t="s">
        <v>1028</v>
      </c>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row>
    <row r="9" spans="1:28" ht="12.75">
      <c r="A9" s="329" t="s">
        <v>1027</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row>
    <row r="10" spans="1:28" ht="12.75">
      <c r="A10" s="333" t="s">
        <v>1041</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row>
    <row r="11" spans="1:28" ht="12.75">
      <c r="A11" s="329" t="s">
        <v>1031</v>
      </c>
      <c r="B11" s="330"/>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row>
    <row r="12" spans="1:28" ht="12.75">
      <c r="A12" s="329" t="s">
        <v>1030</v>
      </c>
      <c r="B12" s="330"/>
      <c r="C12" s="330">
        <v>10.24</v>
      </c>
      <c r="D12" s="330"/>
      <c r="E12" s="330"/>
      <c r="F12" s="330">
        <f>21.5+10.24</f>
        <v>31.740000000000002</v>
      </c>
      <c r="G12" s="330"/>
      <c r="H12" s="330"/>
      <c r="I12" s="330">
        <v>22.57</v>
      </c>
      <c r="J12" s="330"/>
      <c r="K12" s="330">
        <v>73.48</v>
      </c>
      <c r="L12" s="330">
        <v>23.7</v>
      </c>
      <c r="M12" s="330"/>
      <c r="N12" s="330"/>
      <c r="O12" s="330">
        <v>24.89</v>
      </c>
      <c r="P12" s="330"/>
      <c r="Q12" s="330"/>
      <c r="R12" s="330">
        <v>27.9</v>
      </c>
      <c r="S12" s="330"/>
      <c r="T12" s="330"/>
      <c r="U12" s="330">
        <v>29.7</v>
      </c>
      <c r="V12" s="330"/>
      <c r="W12" s="330"/>
      <c r="X12" s="330">
        <v>30.6</v>
      </c>
      <c r="Y12" s="330"/>
      <c r="Z12" s="330">
        <v>22</v>
      </c>
      <c r="AA12" s="330">
        <v>30.6</v>
      </c>
      <c r="AB12" s="330"/>
    </row>
    <row r="13" spans="1:28" ht="12.75">
      <c r="A13" s="329" t="s">
        <v>1029</v>
      </c>
      <c r="B13" s="330"/>
      <c r="C13" s="330">
        <v>2.27</v>
      </c>
      <c r="D13" s="330"/>
      <c r="E13" s="330"/>
      <c r="F13" s="330">
        <v>2.39</v>
      </c>
      <c r="G13" s="330"/>
      <c r="H13" s="330"/>
      <c r="I13" s="330">
        <v>2.51</v>
      </c>
      <c r="J13" s="330"/>
      <c r="K13" s="330"/>
      <c r="L13" s="330">
        <v>2.63</v>
      </c>
      <c r="M13" s="330"/>
      <c r="N13" s="330"/>
      <c r="O13" s="330">
        <v>2.76</v>
      </c>
      <c r="P13" s="330"/>
      <c r="Q13" s="330"/>
      <c r="R13" s="330">
        <v>3.1</v>
      </c>
      <c r="S13" s="330"/>
      <c r="T13" s="330"/>
      <c r="U13" s="330">
        <v>3.3</v>
      </c>
      <c r="V13" s="330"/>
      <c r="W13" s="330"/>
      <c r="X13" s="330">
        <v>3.4</v>
      </c>
      <c r="Y13" s="330"/>
      <c r="Z13" s="330"/>
      <c r="AA13" s="330">
        <v>3.4</v>
      </c>
      <c r="AB13" s="330"/>
    </row>
    <row r="14" spans="1:28" ht="12.75">
      <c r="A14" s="329" t="s">
        <v>1028</v>
      </c>
      <c r="B14" s="330"/>
      <c r="C14" s="330">
        <v>1.45</v>
      </c>
      <c r="D14" s="330"/>
      <c r="E14" s="330"/>
      <c r="F14" s="330">
        <v>2.08</v>
      </c>
      <c r="G14" s="330"/>
      <c r="H14" s="330"/>
      <c r="I14" s="330">
        <v>0.67</v>
      </c>
      <c r="J14" s="330"/>
      <c r="K14" s="330"/>
      <c r="L14" s="330">
        <v>2.92</v>
      </c>
      <c r="M14" s="330"/>
      <c r="N14" s="330"/>
      <c r="O14" s="330">
        <f>0.11+1.02</f>
        <v>1.1300000000000001</v>
      </c>
      <c r="P14" s="330"/>
      <c r="Q14" s="330"/>
      <c r="R14" s="330"/>
      <c r="S14" s="330"/>
      <c r="T14" s="330"/>
      <c r="U14" s="330"/>
      <c r="V14" s="330"/>
      <c r="W14" s="330"/>
      <c r="X14" s="330"/>
      <c r="Y14" s="330"/>
      <c r="Z14" s="330"/>
      <c r="AA14" s="330"/>
      <c r="AB14" s="330"/>
    </row>
    <row r="15" spans="1:28" ht="12.75">
      <c r="A15" s="329" t="s">
        <v>1027</v>
      </c>
      <c r="B15" s="330"/>
      <c r="C15" s="330">
        <v>4.61</v>
      </c>
      <c r="D15" s="330"/>
      <c r="E15" s="330"/>
      <c r="F15" s="330">
        <v>14.24</v>
      </c>
      <c r="G15" s="330"/>
      <c r="H15" s="330"/>
      <c r="I15" s="330">
        <v>2.7</v>
      </c>
      <c r="J15" s="330"/>
      <c r="K15" s="330">
        <f>55.26-5</f>
        <v>50.26</v>
      </c>
      <c r="L15" s="330">
        <v>22.23</v>
      </c>
      <c r="M15" s="330"/>
      <c r="N15" s="330"/>
      <c r="O15" s="330">
        <f>5.26+4.55</f>
        <v>9.809999999999999</v>
      </c>
      <c r="P15" s="330"/>
      <c r="Q15" s="330"/>
      <c r="R15" s="330">
        <v>15.27</v>
      </c>
      <c r="S15" s="330"/>
      <c r="T15" s="330"/>
      <c r="U15" s="330">
        <v>5.36</v>
      </c>
      <c r="V15" s="330"/>
      <c r="W15" s="330"/>
      <c r="X15" s="330">
        <v>17.79</v>
      </c>
      <c r="Y15" s="330"/>
      <c r="Z15" s="330">
        <v>22</v>
      </c>
      <c r="AA15" s="330">
        <v>17.79</v>
      </c>
      <c r="AB15" s="330"/>
    </row>
    <row r="16" spans="1:28" ht="12.75">
      <c r="A16" s="333" t="s">
        <v>1040</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row>
    <row r="17" spans="1:28" ht="12.75">
      <c r="A17" s="329" t="s">
        <v>1031</v>
      </c>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row>
    <row r="18" spans="1:28" ht="12.75">
      <c r="A18" s="329" t="s">
        <v>1030</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row>
    <row r="19" spans="1:28" ht="12.75">
      <c r="A19" s="329" t="s">
        <v>1029</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row>
    <row r="20" spans="1:28" ht="12.75">
      <c r="A20" s="329" t="s">
        <v>1028</v>
      </c>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row>
    <row r="21" spans="1:28" ht="12.75">
      <c r="A21" s="329" t="s">
        <v>1027</v>
      </c>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row>
    <row r="22" spans="1:28" ht="12.75">
      <c r="A22" s="333" t="s">
        <v>1039</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row>
    <row r="23" spans="1:28" ht="12.75">
      <c r="A23" s="329" t="s">
        <v>1031</v>
      </c>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row>
    <row r="24" spans="1:28" ht="12.75">
      <c r="A24" s="329" t="s">
        <v>1030</v>
      </c>
      <c r="B24" s="330"/>
      <c r="C24" s="330"/>
      <c r="D24" s="330"/>
      <c r="E24" s="330">
        <v>200.38</v>
      </c>
      <c r="F24" s="330"/>
      <c r="G24" s="330"/>
      <c r="H24" s="330"/>
      <c r="I24" s="330"/>
      <c r="J24" s="330"/>
      <c r="K24" s="330"/>
      <c r="L24" s="330"/>
      <c r="M24" s="330"/>
      <c r="N24" s="330"/>
      <c r="O24" s="330"/>
      <c r="P24" s="330"/>
      <c r="Q24" s="330"/>
      <c r="R24" s="330"/>
      <c r="S24" s="330"/>
      <c r="T24" s="330"/>
      <c r="U24" s="330"/>
      <c r="V24" s="330"/>
      <c r="W24" s="330"/>
      <c r="X24" s="330"/>
      <c r="Y24" s="330"/>
      <c r="Z24" s="330"/>
      <c r="AA24" s="330"/>
      <c r="AB24" s="330"/>
    </row>
    <row r="25" spans="1:28" ht="12.75">
      <c r="A25" s="329" t="s">
        <v>1029</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row>
    <row r="26" spans="1:28" ht="12.75">
      <c r="A26" s="329" t="s">
        <v>1028</v>
      </c>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row>
    <row r="27" spans="1:28" ht="12.75">
      <c r="A27" s="329" t="s">
        <v>1027</v>
      </c>
      <c r="B27" s="330"/>
      <c r="C27" s="330"/>
      <c r="D27" s="330"/>
      <c r="E27" s="330">
        <v>107.59</v>
      </c>
      <c r="F27" s="330"/>
      <c r="G27" s="330"/>
      <c r="H27" s="330">
        <f>+E24-E27</f>
        <v>92.78999999999999</v>
      </c>
      <c r="I27" s="330"/>
      <c r="J27" s="330"/>
      <c r="K27" s="330"/>
      <c r="L27" s="330"/>
      <c r="M27" s="330"/>
      <c r="N27" s="330"/>
      <c r="O27" s="330"/>
      <c r="P27" s="330"/>
      <c r="Q27" s="330"/>
      <c r="R27" s="330">
        <v>10.26</v>
      </c>
      <c r="S27" s="330"/>
      <c r="T27" s="330"/>
      <c r="U27" s="330"/>
      <c r="V27" s="330"/>
      <c r="W27" s="330"/>
      <c r="X27" s="330"/>
      <c r="Y27" s="330"/>
      <c r="Z27" s="330"/>
      <c r="AA27" s="330"/>
      <c r="AB27" s="330"/>
    </row>
    <row r="28" spans="1:28" ht="12.75">
      <c r="A28" s="333" t="s">
        <v>1038</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row>
    <row r="29" spans="1:28" ht="12.75">
      <c r="A29" s="329" t="s">
        <v>1031</v>
      </c>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row>
    <row r="30" spans="1:28" ht="12.75">
      <c r="A30" s="329" t="s">
        <v>1030</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row>
    <row r="31" spans="1:28" ht="12.75">
      <c r="A31" s="329" t="s">
        <v>1029</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row>
    <row r="32" spans="1:28" ht="12.75">
      <c r="A32" s="329" t="s">
        <v>1028</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row>
    <row r="33" spans="1:28" ht="12.75">
      <c r="A33" s="329" t="s">
        <v>1027</v>
      </c>
      <c r="B33" s="330"/>
      <c r="C33" s="330">
        <v>0.15</v>
      </c>
      <c r="D33" s="330"/>
      <c r="E33" s="330"/>
      <c r="F33" s="330">
        <v>0.11</v>
      </c>
      <c r="G33" s="330"/>
      <c r="H33" s="330"/>
      <c r="I33" s="330">
        <v>0.15</v>
      </c>
      <c r="J33" s="330"/>
      <c r="K33" s="330"/>
      <c r="L33" s="330">
        <v>0.33</v>
      </c>
      <c r="M33" s="330"/>
      <c r="N33" s="330"/>
      <c r="O33" s="330">
        <v>0.6</v>
      </c>
      <c r="P33" s="330"/>
      <c r="Q33" s="330"/>
      <c r="R33" s="330">
        <v>0.39</v>
      </c>
      <c r="S33" s="330"/>
      <c r="T33" s="330"/>
      <c r="U33" s="330">
        <v>0.66</v>
      </c>
      <c r="V33" s="330"/>
      <c r="W33" s="330"/>
      <c r="X33" s="330">
        <v>0.76</v>
      </c>
      <c r="Y33" s="330"/>
      <c r="Z33" s="330"/>
      <c r="AA33" s="330">
        <v>0.76</v>
      </c>
      <c r="AB33" s="330"/>
    </row>
    <row r="34" spans="1:28" ht="12.75">
      <c r="A34" s="333" t="s">
        <v>1037</v>
      </c>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row>
    <row r="35" spans="1:28" ht="12.75">
      <c r="A35" s="329" t="s">
        <v>1031</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row>
    <row r="36" spans="1:28" ht="12.75">
      <c r="A36" s="329" t="s">
        <v>1030</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row>
    <row r="37" spans="1:28" ht="12.75">
      <c r="A37" s="329" t="s">
        <v>1029</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row>
    <row r="38" spans="1:28" ht="12.75">
      <c r="A38" s="329" t="s">
        <v>1028</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row>
    <row r="39" spans="1:28" ht="12.75">
      <c r="A39" s="329" t="s">
        <v>1027</v>
      </c>
      <c r="B39" s="330"/>
      <c r="C39" s="330">
        <v>0.35</v>
      </c>
      <c r="D39" s="330"/>
      <c r="E39" s="330"/>
      <c r="F39" s="330">
        <v>0.63</v>
      </c>
      <c r="G39" s="330"/>
      <c r="H39" s="330"/>
      <c r="I39" s="330">
        <v>0.15</v>
      </c>
      <c r="J39" s="330"/>
      <c r="K39" s="330"/>
      <c r="L39" s="330">
        <v>0.5</v>
      </c>
      <c r="M39" s="330"/>
      <c r="N39" s="330"/>
      <c r="O39" s="330">
        <v>0.73</v>
      </c>
      <c r="P39" s="330"/>
      <c r="Q39" s="330"/>
      <c r="R39" s="330">
        <v>0.6</v>
      </c>
      <c r="S39" s="330"/>
      <c r="T39" s="330"/>
      <c r="U39" s="330">
        <v>1.59</v>
      </c>
      <c r="V39" s="330"/>
      <c r="W39" s="330"/>
      <c r="X39" s="330">
        <v>1.37</v>
      </c>
      <c r="Y39" s="330"/>
      <c r="Z39" s="330"/>
      <c r="AA39" s="330">
        <v>1.37</v>
      </c>
      <c r="AB39" s="330"/>
    </row>
    <row r="40" spans="1:28" ht="12.75">
      <c r="A40" s="333" t="s">
        <v>1036</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row>
    <row r="41" spans="1:28" ht="12.75">
      <c r="A41" s="329" t="s">
        <v>1031</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row>
    <row r="42" spans="1:28" ht="12.75">
      <c r="A42" s="329" t="s">
        <v>1030</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v>32.93</v>
      </c>
      <c r="AA42" s="330"/>
      <c r="AB42" s="330"/>
    </row>
    <row r="43" spans="1:28" ht="12.75">
      <c r="A43" s="329" t="s">
        <v>1029</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row>
    <row r="44" spans="1:28" ht="12.75">
      <c r="A44" s="329" t="s">
        <v>1028</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row>
    <row r="45" spans="1:28" ht="12.75">
      <c r="A45" s="329" t="s">
        <v>1027</v>
      </c>
      <c r="B45" s="330"/>
      <c r="C45" s="330">
        <v>11.25</v>
      </c>
      <c r="D45" s="330"/>
      <c r="E45" s="330"/>
      <c r="F45" s="330">
        <v>17.35</v>
      </c>
      <c r="G45" s="330"/>
      <c r="H45" s="330"/>
      <c r="I45" s="330">
        <v>5.25</v>
      </c>
      <c r="J45" s="330"/>
      <c r="K45" s="330">
        <v>10.27</v>
      </c>
      <c r="L45" s="330">
        <v>2.33</v>
      </c>
      <c r="M45" s="330"/>
      <c r="N45" s="330"/>
      <c r="O45" s="330">
        <v>9.76</v>
      </c>
      <c r="P45" s="330"/>
      <c r="Q45" s="330"/>
      <c r="R45" s="330">
        <f>15-8.92</f>
        <v>6.08</v>
      </c>
      <c r="S45" s="330"/>
      <c r="T45" s="330"/>
      <c r="U45" s="330">
        <v>15.26</v>
      </c>
      <c r="V45" s="330"/>
      <c r="W45" s="330"/>
      <c r="X45" s="330">
        <v>20.25</v>
      </c>
      <c r="Y45" s="330"/>
      <c r="Z45" s="330">
        <v>32.93</v>
      </c>
      <c r="AA45" s="330">
        <v>20.25</v>
      </c>
      <c r="AB45" s="330"/>
    </row>
    <row r="46" spans="1:28" ht="12.75">
      <c r="A46" s="333" t="s">
        <v>1035</v>
      </c>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row>
    <row r="47" spans="1:28" ht="12.75">
      <c r="A47" s="329" t="s">
        <v>1031</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row>
    <row r="48" spans="1:28" ht="12.75">
      <c r="A48" s="329" t="s">
        <v>1030</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row>
    <row r="49" spans="1:28" ht="12.75">
      <c r="A49" s="329" t="s">
        <v>1029</v>
      </c>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row>
    <row r="50" spans="1:28" ht="12.75">
      <c r="A50" s="329" t="s">
        <v>1028</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row>
    <row r="51" spans="1:28" ht="12.75">
      <c r="A51" s="329" t="s">
        <v>1027</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row>
    <row r="52" spans="1:28" ht="12.75">
      <c r="A52" s="333" t="s">
        <v>1034</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row>
    <row r="53" spans="1:28" ht="12.75">
      <c r="A53" s="329" t="s">
        <v>1031</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row>
    <row r="54" spans="1:28" ht="12.75">
      <c r="A54" s="329" t="s">
        <v>1030</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row>
    <row r="55" spans="1:28" ht="12.75">
      <c r="A55" s="329" t="s">
        <v>1029</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row>
    <row r="56" spans="1:28" ht="12.75">
      <c r="A56" s="329" t="s">
        <v>1028</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row>
    <row r="57" spans="1:28" ht="12.75">
      <c r="A57" s="329" t="s">
        <v>1027</v>
      </c>
      <c r="B57" s="330"/>
      <c r="C57" s="330"/>
      <c r="D57" s="330"/>
      <c r="E57" s="330"/>
      <c r="F57" s="330">
        <v>17.25</v>
      </c>
      <c r="G57" s="330"/>
      <c r="H57" s="330"/>
      <c r="I57" s="330">
        <f>7.37-6.25</f>
        <v>1.12</v>
      </c>
      <c r="J57" s="330"/>
      <c r="K57" s="330">
        <v>12.95</v>
      </c>
      <c r="L57" s="330">
        <v>6.67</v>
      </c>
      <c r="M57" s="330"/>
      <c r="N57" s="330"/>
      <c r="O57" s="330">
        <v>5.35</v>
      </c>
      <c r="P57" s="330"/>
      <c r="Q57" s="330"/>
      <c r="R57" s="330">
        <v>5.36</v>
      </c>
      <c r="S57" s="330"/>
      <c r="T57" s="330"/>
      <c r="U57" s="330">
        <f>3.67+0.97</f>
        <v>4.64</v>
      </c>
      <c r="V57" s="330"/>
      <c r="W57" s="330"/>
      <c r="X57" s="330">
        <v>6.73</v>
      </c>
      <c r="Y57" s="330"/>
      <c r="Z57" s="330"/>
      <c r="AA57" s="330">
        <v>6.73</v>
      </c>
      <c r="AB57" s="330"/>
    </row>
    <row r="58" spans="1:28" ht="12.75">
      <c r="A58" s="333" t="s">
        <v>1033</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row>
    <row r="59" spans="1:28" ht="12.75">
      <c r="A59" s="329" t="s">
        <v>1031</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row>
    <row r="60" spans="1:28" ht="12.75">
      <c r="A60" s="329" t="s">
        <v>1030</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row>
    <row r="61" spans="1:28" ht="12.75">
      <c r="A61" s="329" t="s">
        <v>1029</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row>
    <row r="62" spans="1:28" ht="12.75">
      <c r="A62" s="329" t="s">
        <v>1028</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row>
    <row r="63" spans="1:28" ht="12.75">
      <c r="A63" s="329" t="s">
        <v>1027</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row>
    <row r="64" spans="1:28" ht="12.75">
      <c r="A64" s="333" t="s">
        <v>1032</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row>
    <row r="65" spans="1:28" ht="12.75">
      <c r="A65" s="329" t="s">
        <v>1031</v>
      </c>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row>
    <row r="66" spans="1:28" ht="12.75">
      <c r="A66" s="329" t="s">
        <v>1030</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row>
    <row r="67" spans="1:28" ht="12.75">
      <c r="A67" s="329" t="s">
        <v>1029</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row>
    <row r="68" spans="1:28" ht="12.75">
      <c r="A68" s="329" t="s">
        <v>1028</v>
      </c>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row>
    <row r="69" spans="1:28" ht="12.75">
      <c r="A69" s="329" t="s">
        <v>1027</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row>
    <row r="70" spans="1:28" ht="12.75">
      <c r="A70" s="329" t="s">
        <v>1026</v>
      </c>
      <c r="B70" s="330">
        <f aca="true" t="shared" si="0" ref="B70:AB70">+B68+B67+B66+B62+B61+B60+B56+B55+B54+B50+B49+B48+B44+B43+B42+B38+B37+B36+B32+B31+B30+B26+B25+B24+B20+B19+B18+B14+B13+B12+B8+B7+B6</f>
        <v>0</v>
      </c>
      <c r="C70" s="330">
        <f t="shared" si="0"/>
        <v>13.96</v>
      </c>
      <c r="D70" s="330">
        <f t="shared" si="0"/>
        <v>0</v>
      </c>
      <c r="E70" s="330">
        <f t="shared" si="0"/>
        <v>200.38</v>
      </c>
      <c r="F70" s="330">
        <f t="shared" si="0"/>
        <v>36.21</v>
      </c>
      <c r="G70" s="330">
        <f t="shared" si="0"/>
        <v>0</v>
      </c>
      <c r="H70" s="330">
        <f t="shared" si="0"/>
        <v>0</v>
      </c>
      <c r="I70" s="330">
        <f t="shared" si="0"/>
        <v>25.75</v>
      </c>
      <c r="J70" s="330">
        <f t="shared" si="0"/>
        <v>0</v>
      </c>
      <c r="K70" s="330">
        <f t="shared" si="0"/>
        <v>73.48</v>
      </c>
      <c r="L70" s="330">
        <f t="shared" si="0"/>
        <v>29.25</v>
      </c>
      <c r="M70" s="330">
        <f t="shared" si="0"/>
        <v>0</v>
      </c>
      <c r="N70" s="330">
        <f t="shared" si="0"/>
        <v>0</v>
      </c>
      <c r="O70" s="330">
        <f t="shared" si="0"/>
        <v>28.78</v>
      </c>
      <c r="P70" s="330">
        <f t="shared" si="0"/>
        <v>0</v>
      </c>
      <c r="Q70" s="330">
        <f t="shared" si="0"/>
        <v>0</v>
      </c>
      <c r="R70" s="330">
        <f t="shared" si="0"/>
        <v>31</v>
      </c>
      <c r="S70" s="330">
        <f t="shared" si="0"/>
        <v>0</v>
      </c>
      <c r="T70" s="330">
        <f t="shared" si="0"/>
        <v>0</v>
      </c>
      <c r="U70" s="330">
        <f t="shared" si="0"/>
        <v>33</v>
      </c>
      <c r="V70" s="330">
        <f t="shared" si="0"/>
        <v>0</v>
      </c>
      <c r="W70" s="330">
        <f t="shared" si="0"/>
        <v>0</v>
      </c>
      <c r="X70" s="330">
        <f t="shared" si="0"/>
        <v>34</v>
      </c>
      <c r="Y70" s="330">
        <f t="shared" si="0"/>
        <v>0</v>
      </c>
      <c r="Z70" s="330">
        <f t="shared" si="0"/>
        <v>54.93</v>
      </c>
      <c r="AA70" s="330">
        <f t="shared" si="0"/>
        <v>34</v>
      </c>
      <c r="AB70" s="330">
        <f t="shared" si="0"/>
        <v>0</v>
      </c>
    </row>
    <row r="71" spans="1:28" ht="12.75">
      <c r="A71" s="329" t="s">
        <v>1025</v>
      </c>
      <c r="B71" s="329">
        <f aca="true" t="shared" si="1" ref="B71:AB71">+B69+B63+B57+B51+B45+B39+B33+B27+B21+B15+B9</f>
        <v>0</v>
      </c>
      <c r="C71" s="329">
        <f t="shared" si="1"/>
        <v>16.36</v>
      </c>
      <c r="D71" s="329">
        <f t="shared" si="1"/>
        <v>0</v>
      </c>
      <c r="E71" s="329">
        <f t="shared" si="1"/>
        <v>107.59</v>
      </c>
      <c r="F71" s="329">
        <f t="shared" si="1"/>
        <v>49.580000000000005</v>
      </c>
      <c r="G71" s="329">
        <f t="shared" si="1"/>
        <v>0</v>
      </c>
      <c r="H71" s="329">
        <f t="shared" si="1"/>
        <v>92.78999999999999</v>
      </c>
      <c r="I71" s="329">
        <f t="shared" si="1"/>
        <v>9.370000000000001</v>
      </c>
      <c r="J71" s="329">
        <f t="shared" si="1"/>
        <v>0</v>
      </c>
      <c r="K71" s="329">
        <f t="shared" si="1"/>
        <v>73.47999999999999</v>
      </c>
      <c r="L71" s="329">
        <f t="shared" si="1"/>
        <v>32.06</v>
      </c>
      <c r="M71" s="329">
        <f t="shared" si="1"/>
        <v>0</v>
      </c>
      <c r="N71" s="329">
        <f t="shared" si="1"/>
        <v>0</v>
      </c>
      <c r="O71" s="329">
        <f t="shared" si="1"/>
        <v>26.25</v>
      </c>
      <c r="P71" s="329">
        <f t="shared" si="1"/>
        <v>0</v>
      </c>
      <c r="Q71" s="329">
        <f t="shared" si="1"/>
        <v>0</v>
      </c>
      <c r="R71" s="329">
        <f t="shared" si="1"/>
        <v>37.96</v>
      </c>
      <c r="S71" s="329">
        <f t="shared" si="1"/>
        <v>0</v>
      </c>
      <c r="T71" s="329">
        <f t="shared" si="1"/>
        <v>0</v>
      </c>
      <c r="U71" s="329">
        <f t="shared" si="1"/>
        <v>27.509999999999998</v>
      </c>
      <c r="V71" s="329">
        <f t="shared" si="1"/>
        <v>0</v>
      </c>
      <c r="W71" s="329">
        <f t="shared" si="1"/>
        <v>0</v>
      </c>
      <c r="X71" s="329">
        <f t="shared" si="1"/>
        <v>46.900000000000006</v>
      </c>
      <c r="Y71" s="329">
        <f t="shared" si="1"/>
        <v>0</v>
      </c>
      <c r="Z71" s="329">
        <f t="shared" si="1"/>
        <v>54.93</v>
      </c>
      <c r="AA71" s="329">
        <f t="shared" si="1"/>
        <v>46.900000000000006</v>
      </c>
      <c r="AB71" s="329">
        <f t="shared" si="1"/>
        <v>0</v>
      </c>
    </row>
    <row r="73" ht="15">
      <c r="A73" s="333" t="s">
        <v>1024</v>
      </c>
    </row>
    <row r="74" spans="1:28" ht="12.75" customHeight="1">
      <c r="A74" s="622" t="s">
        <v>1023</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row>
  </sheetData>
  <sheetProtection/>
  <mergeCells count="11">
    <mergeCell ref="A1:AB1"/>
    <mergeCell ref="B2:D2"/>
    <mergeCell ref="E2:G2"/>
    <mergeCell ref="H2:J2"/>
    <mergeCell ref="K2:M2"/>
    <mergeCell ref="N2:P2"/>
    <mergeCell ref="Q2:S2"/>
    <mergeCell ref="T2:V2"/>
    <mergeCell ref="W2:Y2"/>
    <mergeCell ref="Z2:AB2"/>
    <mergeCell ref="A74:AB74"/>
  </mergeCells>
  <printOptions gridLines="1" horizontalCentered="1"/>
  <pageMargins left="0.354330708661417" right="0.511811023622047" top="1.37795275590551" bottom="0.748031496062992" header="0.905511811023622" footer="0.511811023622047"/>
  <pageSetup firstPageNumber="163" useFirstPageNumber="1" horizontalDpi="600" verticalDpi="600" orientation="landscape" paperSize="9" scale="66" r:id="rId1"/>
  <headerFooter alignWithMargins="0">
    <oddHeader>&amp;L&amp;"Arial,Bold"&amp;12Name of State:SIKKIM&amp;C&amp;"Arial,Bold"&amp;12Details of Calamity Relief&amp;R&amp;"Arial,Bold"&amp;12Statement No 14   Rs. in Crore</oddHeader>
    <oddFooter>&amp;C&amp;P</oddFooter>
  </headerFooter>
  <rowBreaks count="1" manualBreakCount="1">
    <brk id="39" max="255" man="1"/>
  </rowBreaks>
</worksheet>
</file>

<file path=xl/worksheets/sheet46.xml><?xml version="1.0" encoding="utf-8"?>
<worksheet xmlns="http://schemas.openxmlformats.org/spreadsheetml/2006/main" xmlns:r="http://schemas.openxmlformats.org/officeDocument/2006/relationships">
  <dimension ref="A1:K74"/>
  <sheetViews>
    <sheetView zoomScalePageLayoutView="0" workbookViewId="0" topLeftCell="A1">
      <selection activeCell="C10" sqref="C10"/>
    </sheetView>
  </sheetViews>
  <sheetFormatPr defaultColWidth="10.28125" defaultRowHeight="15"/>
  <cols>
    <col min="1" max="1" width="39.57421875" style="329" bestFit="1" customWidth="1"/>
    <col min="2" max="2" width="11.140625" style="329" customWidth="1"/>
    <col min="3" max="9" width="10.00390625" style="329" customWidth="1"/>
    <col min="10" max="10" width="14.00390625" style="329" customWidth="1"/>
    <col min="11" max="11" width="13.421875" style="329" customWidth="1"/>
    <col min="12" max="16384" width="10.28125" style="329" customWidth="1"/>
  </cols>
  <sheetData>
    <row r="1" spans="1:11" ht="12.75">
      <c r="A1" s="619" t="s">
        <v>1104</v>
      </c>
      <c r="B1" s="619"/>
      <c r="C1" s="338"/>
      <c r="D1" s="338"/>
      <c r="E1" s="619" t="s">
        <v>127</v>
      </c>
      <c r="F1" s="619"/>
      <c r="G1" s="619"/>
      <c r="H1" s="619"/>
      <c r="I1" s="619"/>
      <c r="J1" s="338" t="s">
        <v>126</v>
      </c>
      <c r="K1" s="338" t="s">
        <v>125</v>
      </c>
    </row>
    <row r="2" spans="1:11" ht="12.75">
      <c r="A2" s="619"/>
      <c r="B2" s="619"/>
      <c r="C2" s="338" t="s">
        <v>122</v>
      </c>
      <c r="D2" s="338" t="s">
        <v>121</v>
      </c>
      <c r="E2" s="338" t="s">
        <v>120</v>
      </c>
      <c r="F2" s="338" t="s">
        <v>119</v>
      </c>
      <c r="G2" s="338" t="s">
        <v>118</v>
      </c>
      <c r="H2" s="338" t="s">
        <v>117</v>
      </c>
      <c r="I2" s="338" t="s">
        <v>116</v>
      </c>
      <c r="J2" s="338" t="s">
        <v>115</v>
      </c>
      <c r="K2" s="338" t="s">
        <v>114</v>
      </c>
    </row>
    <row r="3" spans="1:11" ht="12.75">
      <c r="A3" s="338">
        <v>1</v>
      </c>
      <c r="B3" s="619"/>
      <c r="C3" s="338">
        <v>2</v>
      </c>
      <c r="D3" s="338">
        <v>3</v>
      </c>
      <c r="E3" s="338">
        <v>4</v>
      </c>
      <c r="F3" s="338">
        <v>5</v>
      </c>
      <c r="G3" s="338">
        <v>6</v>
      </c>
      <c r="H3" s="338">
        <v>7</v>
      </c>
      <c r="I3" s="338">
        <v>8</v>
      </c>
      <c r="J3" s="338">
        <v>9</v>
      </c>
      <c r="K3" s="338">
        <v>10</v>
      </c>
    </row>
    <row r="4" spans="1:11" ht="15.75" customHeight="1">
      <c r="A4" s="333" t="s">
        <v>1103</v>
      </c>
      <c r="B4" s="366"/>
      <c r="C4" s="366"/>
      <c r="D4" s="366"/>
      <c r="E4" s="366"/>
      <c r="F4" s="366"/>
      <c r="G4" s="366"/>
      <c r="H4" s="366"/>
      <c r="I4" s="366"/>
      <c r="J4" s="626">
        <v>30</v>
      </c>
      <c r="K4" s="626">
        <v>0.175</v>
      </c>
    </row>
    <row r="5" spans="1:11" ht="15.75" customHeight="1">
      <c r="A5" s="333" t="s">
        <v>1102</v>
      </c>
      <c r="B5" s="366"/>
      <c r="C5" s="366"/>
      <c r="D5" s="366"/>
      <c r="E5" s="366"/>
      <c r="F5" s="366"/>
      <c r="G5" s="366"/>
      <c r="H5" s="366"/>
      <c r="I5" s="366"/>
      <c r="J5" s="626"/>
      <c r="K5" s="626"/>
    </row>
    <row r="6" spans="1:11" ht="15.75" customHeight="1">
      <c r="A6" s="333" t="s">
        <v>1101</v>
      </c>
      <c r="B6" s="338"/>
      <c r="C6" s="338"/>
      <c r="D6" s="338"/>
      <c r="E6" s="338"/>
      <c r="F6" s="338"/>
      <c r="G6" s="338"/>
      <c r="H6" s="338"/>
      <c r="I6" s="338"/>
      <c r="J6" s="626"/>
      <c r="K6" s="626"/>
    </row>
    <row r="7" spans="1:11" ht="15.75" customHeight="1">
      <c r="A7" s="333" t="s">
        <v>1100</v>
      </c>
      <c r="B7" s="338"/>
      <c r="C7" s="338"/>
      <c r="D7" s="338"/>
      <c r="E7" s="366"/>
      <c r="F7" s="366"/>
      <c r="G7" s="366"/>
      <c r="H7" s="366"/>
      <c r="I7" s="366"/>
      <c r="J7" s="626"/>
      <c r="K7" s="626"/>
    </row>
    <row r="8" spans="1:11" ht="25.5">
      <c r="A8" s="333" t="s">
        <v>1096</v>
      </c>
      <c r="B8" s="393" t="s">
        <v>1099</v>
      </c>
      <c r="C8" s="393"/>
      <c r="D8" s="338"/>
      <c r="E8" s="366"/>
      <c r="F8" s="366"/>
      <c r="G8" s="366"/>
      <c r="H8" s="366"/>
      <c r="I8" s="366"/>
      <c r="J8" s="626"/>
      <c r="K8" s="626"/>
    </row>
    <row r="9" spans="1:11" ht="19.5" customHeight="1">
      <c r="A9" s="329" t="s">
        <v>1060</v>
      </c>
      <c r="B9" s="392" t="s">
        <v>1094</v>
      </c>
      <c r="C9" s="392"/>
      <c r="D9" s="366"/>
      <c r="E9" s="366"/>
      <c r="F9" s="366"/>
      <c r="G9" s="366"/>
      <c r="H9" s="366"/>
      <c r="I9" s="366"/>
      <c r="J9" s="626"/>
      <c r="K9" s="626"/>
    </row>
    <row r="10" spans="1:11" ht="19.5" customHeight="1">
      <c r="A10" s="329" t="s">
        <v>1058</v>
      </c>
      <c r="B10" s="366" t="s">
        <v>1093</v>
      </c>
      <c r="C10" s="366"/>
      <c r="D10" s="366"/>
      <c r="E10" s="366"/>
      <c r="F10" s="366"/>
      <c r="G10" s="366"/>
      <c r="H10" s="366"/>
      <c r="I10" s="366"/>
      <c r="J10" s="626"/>
      <c r="K10" s="626"/>
    </row>
    <row r="11" spans="1:11" ht="19.5" customHeight="1">
      <c r="A11" s="329" t="s">
        <v>1057</v>
      </c>
      <c r="B11" s="391">
        <v>0.09</v>
      </c>
      <c r="C11" s="391"/>
      <c r="D11" s="366"/>
      <c r="E11" s="366"/>
      <c r="F11" s="366"/>
      <c r="G11" s="366"/>
      <c r="H11" s="366"/>
      <c r="I11" s="366"/>
      <c r="J11" s="626"/>
      <c r="K11" s="626"/>
    </row>
    <row r="12" spans="1:11" ht="19.5" customHeight="1">
      <c r="A12" s="329" t="s">
        <v>1056</v>
      </c>
      <c r="B12" s="394">
        <v>30.5276</v>
      </c>
      <c r="C12" s="394"/>
      <c r="D12" s="394"/>
      <c r="E12" s="394"/>
      <c r="F12" s="394"/>
      <c r="G12" s="394"/>
      <c r="H12" s="394"/>
      <c r="I12" s="394"/>
      <c r="J12" s="626"/>
      <c r="K12" s="626"/>
    </row>
    <row r="13" spans="1:11" ht="19.5" customHeight="1">
      <c r="A13" s="329" t="s">
        <v>1055</v>
      </c>
      <c r="B13" s="394" t="s">
        <v>1073</v>
      </c>
      <c r="C13" s="394">
        <v>3.8964</v>
      </c>
      <c r="D13" s="394">
        <v>7.0529</v>
      </c>
      <c r="E13" s="394">
        <v>6.7614</v>
      </c>
      <c r="F13" s="394">
        <v>9.0271</v>
      </c>
      <c r="G13" s="394">
        <v>5.0713</v>
      </c>
      <c r="H13" s="394">
        <v>1.1307</v>
      </c>
      <c r="I13" s="394">
        <v>2.3731</v>
      </c>
      <c r="J13" s="626"/>
      <c r="K13" s="626"/>
    </row>
    <row r="14" spans="1:11" ht="19.5" customHeight="1">
      <c r="A14" s="329" t="s">
        <v>1098</v>
      </c>
      <c r="B14" s="394" t="s">
        <v>1073</v>
      </c>
      <c r="C14" s="394">
        <v>1.7165</v>
      </c>
      <c r="D14" s="394">
        <v>3.8369</v>
      </c>
      <c r="E14" s="394">
        <v>8.0144</v>
      </c>
      <c r="F14" s="394">
        <v>8.9056</v>
      </c>
      <c r="G14" s="394">
        <v>3.7407</v>
      </c>
      <c r="H14" s="394">
        <v>1.2564</v>
      </c>
      <c r="I14" s="394">
        <v>2.6368</v>
      </c>
      <c r="J14" s="626"/>
      <c r="K14" s="626"/>
    </row>
    <row r="15" spans="1:11" ht="22.5" customHeight="1">
      <c r="A15" s="333" t="s">
        <v>1097</v>
      </c>
      <c r="B15" s="333"/>
      <c r="C15" s="333"/>
      <c r="D15" s="333"/>
      <c r="J15" s="626"/>
      <c r="K15" s="626"/>
    </row>
    <row r="16" spans="1:11" ht="45" customHeight="1">
      <c r="A16" s="333" t="s">
        <v>1096</v>
      </c>
      <c r="B16" s="393" t="s">
        <v>1095</v>
      </c>
      <c r="C16" s="393"/>
      <c r="D16" s="333"/>
      <c r="J16" s="626"/>
      <c r="K16" s="626"/>
    </row>
    <row r="17" spans="1:11" ht="19.5" customHeight="1">
      <c r="A17" s="329" t="s">
        <v>1060</v>
      </c>
      <c r="B17" s="392" t="s">
        <v>1094</v>
      </c>
      <c r="C17" s="392"/>
      <c r="J17" s="626"/>
      <c r="K17" s="626"/>
    </row>
    <row r="18" spans="1:11" ht="19.5" customHeight="1">
      <c r="A18" s="329" t="s">
        <v>1058</v>
      </c>
      <c r="B18" s="366" t="s">
        <v>1093</v>
      </c>
      <c r="C18" s="366"/>
      <c r="J18" s="626"/>
      <c r="K18" s="626"/>
    </row>
    <row r="19" spans="1:11" ht="19.5" customHeight="1">
      <c r="A19" s="329" t="s">
        <v>1057</v>
      </c>
      <c r="B19" s="391">
        <v>0.09</v>
      </c>
      <c r="C19" s="391"/>
      <c r="J19" s="626"/>
      <c r="K19" s="626"/>
    </row>
    <row r="20" spans="1:11" ht="19.5" customHeight="1">
      <c r="A20" s="329" t="s">
        <v>1056</v>
      </c>
      <c r="B20" s="390">
        <v>78.4248</v>
      </c>
      <c r="J20" s="626"/>
      <c r="K20" s="626"/>
    </row>
    <row r="21" spans="1:11" ht="19.5" customHeight="1">
      <c r="A21" s="329" t="s">
        <v>1055</v>
      </c>
      <c r="B21" s="366" t="s">
        <v>1073</v>
      </c>
      <c r="C21" s="366" t="s">
        <v>1073</v>
      </c>
      <c r="D21" s="366" t="s">
        <v>1073</v>
      </c>
      <c r="E21" s="330">
        <v>0.6161</v>
      </c>
      <c r="F21" s="330">
        <v>3.7057</v>
      </c>
      <c r="G21" s="330">
        <v>29.1396</v>
      </c>
      <c r="H21" s="330">
        <v>12.6216</v>
      </c>
      <c r="I21" s="330">
        <v>12.9524</v>
      </c>
      <c r="J21" s="626"/>
      <c r="K21" s="626"/>
    </row>
    <row r="22" spans="1:11" ht="19.5" customHeight="1">
      <c r="A22" s="329" t="s">
        <v>1068</v>
      </c>
      <c r="B22" s="366" t="s">
        <v>1073</v>
      </c>
      <c r="C22" s="366" t="s">
        <v>1073</v>
      </c>
      <c r="D22" s="366" t="s">
        <v>1073</v>
      </c>
      <c r="E22" s="330">
        <v>1.1136</v>
      </c>
      <c r="F22" s="330">
        <v>6.2114</v>
      </c>
      <c r="G22" s="330">
        <v>18.2238</v>
      </c>
      <c r="H22" s="330">
        <v>13.0237</v>
      </c>
      <c r="I22" s="330">
        <v>11.6134</v>
      </c>
      <c r="J22" s="626"/>
      <c r="K22" s="626"/>
    </row>
    <row r="23" spans="1:11" s="372" customFormat="1" ht="24" customHeight="1">
      <c r="A23" s="374" t="s">
        <v>1092</v>
      </c>
      <c r="B23" s="374"/>
      <c r="C23" s="374"/>
      <c r="D23" s="374"/>
      <c r="E23" s="373"/>
      <c r="F23" s="373"/>
      <c r="G23" s="373"/>
      <c r="H23" s="373"/>
      <c r="I23" s="373"/>
      <c r="J23" s="373"/>
      <c r="K23" s="373"/>
    </row>
    <row r="24" spans="1:11" s="372" customFormat="1" ht="27" customHeight="1">
      <c r="A24" s="625" t="s">
        <v>1091</v>
      </c>
      <c r="B24" s="625"/>
      <c r="C24" s="625"/>
      <c r="D24" s="625"/>
      <c r="E24" s="625"/>
      <c r="F24" s="625"/>
      <c r="G24" s="625"/>
      <c r="H24" s="625"/>
      <c r="I24" s="625"/>
      <c r="J24" s="625"/>
      <c r="K24" s="625"/>
    </row>
    <row r="25" spans="1:11" s="372" customFormat="1" ht="19.5" customHeight="1">
      <c r="A25" s="373" t="s">
        <v>1076</v>
      </c>
      <c r="B25" s="388" t="s">
        <v>1090</v>
      </c>
      <c r="C25" s="388"/>
      <c r="D25" s="373"/>
      <c r="E25" s="373"/>
      <c r="F25" s="373"/>
      <c r="G25" s="373"/>
      <c r="H25" s="373"/>
      <c r="I25" s="373"/>
      <c r="J25" s="373"/>
      <c r="K25" s="373"/>
    </row>
    <row r="26" spans="1:11" s="372" customFormat="1" ht="19.5" customHeight="1">
      <c r="A26" s="373" t="s">
        <v>1058</v>
      </c>
      <c r="B26" s="381" t="s">
        <v>1089</v>
      </c>
      <c r="C26" s="381"/>
      <c r="D26" s="373"/>
      <c r="E26" s="373"/>
      <c r="F26" s="373"/>
      <c r="G26" s="373"/>
      <c r="H26" s="373"/>
      <c r="I26" s="373"/>
      <c r="J26" s="373"/>
      <c r="K26" s="373"/>
    </row>
    <row r="27" spans="1:11" s="372" customFormat="1" ht="19.5" customHeight="1">
      <c r="A27" s="373" t="s">
        <v>1057</v>
      </c>
      <c r="B27" s="381" t="s">
        <v>1089</v>
      </c>
      <c r="C27" s="381"/>
      <c r="D27" s="373"/>
      <c r="E27" s="373"/>
      <c r="F27" s="373"/>
      <c r="G27" s="373"/>
      <c r="H27" s="373"/>
      <c r="I27" s="373"/>
      <c r="J27" s="373"/>
      <c r="K27" s="373"/>
    </row>
    <row r="28" spans="1:11" s="372" customFormat="1" ht="19.5" customHeight="1">
      <c r="A28" s="373" t="s">
        <v>1056</v>
      </c>
      <c r="B28" s="380">
        <v>95.39</v>
      </c>
      <c r="C28" s="380"/>
      <c r="D28" s="380"/>
      <c r="E28" s="380"/>
      <c r="F28" s="380"/>
      <c r="G28" s="380"/>
      <c r="H28" s="380"/>
      <c r="I28" s="380"/>
      <c r="J28" s="380"/>
      <c r="K28" s="373"/>
    </row>
    <row r="29" spans="1:11" s="372" customFormat="1" ht="19.5" customHeight="1">
      <c r="A29" s="373" t="s">
        <v>1055</v>
      </c>
      <c r="B29" s="373"/>
      <c r="C29" s="380">
        <v>0</v>
      </c>
      <c r="D29" s="380">
        <v>0</v>
      </c>
      <c r="E29" s="380">
        <v>4.2058</v>
      </c>
      <c r="F29" s="380">
        <v>10.2717</v>
      </c>
      <c r="G29" s="380">
        <v>7.7717</v>
      </c>
      <c r="H29" s="380">
        <v>5.0446</v>
      </c>
      <c r="I29" s="380">
        <v>5.8679</v>
      </c>
      <c r="J29" s="380">
        <v>11.8874</v>
      </c>
      <c r="K29" s="380">
        <v>15</v>
      </c>
    </row>
    <row r="30" spans="1:11" s="372" customFormat="1" ht="19.5" customHeight="1">
      <c r="A30" s="373" t="s">
        <v>1068</v>
      </c>
      <c r="B30" s="373"/>
      <c r="C30" s="380">
        <v>0</v>
      </c>
      <c r="D30" s="380">
        <v>0</v>
      </c>
      <c r="E30" s="380">
        <v>4.2058</v>
      </c>
      <c r="F30" s="380">
        <v>10.2717</v>
      </c>
      <c r="G30" s="380">
        <v>7.7717</v>
      </c>
      <c r="H30" s="380">
        <v>5.0446</v>
      </c>
      <c r="I30" s="380">
        <v>5.8679</v>
      </c>
      <c r="J30" s="380">
        <v>11.8874</v>
      </c>
      <c r="K30" s="380">
        <v>15</v>
      </c>
    </row>
    <row r="31" spans="1:11" s="372" customFormat="1" ht="32.25" customHeight="1">
      <c r="A31" s="374" t="s">
        <v>1088</v>
      </c>
      <c r="B31" s="374"/>
      <c r="C31" s="374"/>
      <c r="D31" s="374"/>
      <c r="E31" s="373"/>
      <c r="F31" s="373"/>
      <c r="G31" s="373"/>
      <c r="H31" s="373"/>
      <c r="I31" s="373"/>
      <c r="J31" s="373"/>
      <c r="K31" s="373"/>
    </row>
    <row r="32" spans="1:11" s="372" customFormat="1" ht="12.75">
      <c r="A32" s="374" t="s">
        <v>1087</v>
      </c>
      <c r="B32" s="374"/>
      <c r="C32" s="374"/>
      <c r="D32" s="374"/>
      <c r="E32" s="373"/>
      <c r="F32" s="373"/>
      <c r="G32" s="373"/>
      <c r="H32" s="373"/>
      <c r="I32" s="373"/>
      <c r="J32" s="373"/>
      <c r="K32" s="373"/>
    </row>
    <row r="33" spans="1:11" s="372" customFormat="1" ht="19.5" customHeight="1">
      <c r="A33" s="373" t="s">
        <v>1076</v>
      </c>
      <c r="B33" s="387" t="s">
        <v>1075</v>
      </c>
      <c r="C33" s="384"/>
      <c r="D33" s="373"/>
      <c r="E33" s="373"/>
      <c r="F33" s="373"/>
      <c r="G33" s="373"/>
      <c r="H33" s="373"/>
      <c r="I33" s="373"/>
      <c r="J33" s="373"/>
      <c r="K33" s="373"/>
    </row>
    <row r="34" spans="1:11" s="372" customFormat="1" ht="19.5" customHeight="1">
      <c r="A34" s="373" t="s">
        <v>1058</v>
      </c>
      <c r="B34" s="381" t="s">
        <v>1086</v>
      </c>
      <c r="C34" s="381"/>
      <c r="D34" s="373"/>
      <c r="E34" s="373"/>
      <c r="F34" s="373"/>
      <c r="G34" s="373"/>
      <c r="H34" s="373"/>
      <c r="I34" s="373"/>
      <c r="J34" s="373"/>
      <c r="K34" s="373"/>
    </row>
    <row r="35" spans="1:11" s="372" customFormat="1" ht="19.5" customHeight="1">
      <c r="A35" s="627" t="s">
        <v>1074</v>
      </c>
      <c r="B35" s="624" t="s">
        <v>1085</v>
      </c>
      <c r="C35" s="624"/>
      <c r="D35" s="624"/>
      <c r="E35" s="624"/>
      <c r="F35" s="624"/>
      <c r="G35" s="373"/>
      <c r="H35" s="373"/>
      <c r="I35" s="373"/>
      <c r="J35" s="373"/>
      <c r="K35" s="373"/>
    </row>
    <row r="36" spans="1:11" s="372" customFormat="1" ht="19.5" customHeight="1">
      <c r="A36" s="627"/>
      <c r="B36" s="624" t="s">
        <v>1084</v>
      </c>
      <c r="C36" s="624"/>
      <c r="D36" s="624"/>
      <c r="E36" s="624"/>
      <c r="F36" s="373"/>
      <c r="G36" s="373"/>
      <c r="H36" s="373"/>
      <c r="I36" s="373"/>
      <c r="J36" s="373"/>
      <c r="K36" s="373"/>
    </row>
    <row r="37" spans="1:11" s="372" customFormat="1" ht="19.5" customHeight="1">
      <c r="A37" s="373" t="s">
        <v>1056</v>
      </c>
      <c r="B37" s="380">
        <v>330.57</v>
      </c>
      <c r="C37" s="380"/>
      <c r="D37" s="380"/>
      <c r="E37" s="380"/>
      <c r="F37" s="380"/>
      <c r="G37" s="380"/>
      <c r="H37" s="380"/>
      <c r="I37" s="380"/>
      <c r="J37" s="380"/>
      <c r="K37" s="373"/>
    </row>
    <row r="38" spans="1:11" s="372" customFormat="1" ht="19.5" customHeight="1">
      <c r="A38" s="373" t="s">
        <v>1055</v>
      </c>
      <c r="B38" s="373"/>
      <c r="C38" s="380">
        <v>0.707</v>
      </c>
      <c r="D38" s="380">
        <v>5.5222</v>
      </c>
      <c r="E38" s="380">
        <v>14.6926</v>
      </c>
      <c r="F38" s="380">
        <v>15.5919</v>
      </c>
      <c r="G38" s="380">
        <v>19.4073</v>
      </c>
      <c r="H38" s="380">
        <v>15.5096</v>
      </c>
      <c r="I38" s="380">
        <v>18.1656</v>
      </c>
      <c r="J38" s="380">
        <v>14.1665</v>
      </c>
      <c r="K38" s="379" t="s">
        <v>1073</v>
      </c>
    </row>
    <row r="39" spans="1:11" s="372" customFormat="1" ht="19.5" customHeight="1">
      <c r="A39" s="373" t="s">
        <v>1068</v>
      </c>
      <c r="B39" s="373"/>
      <c r="C39" s="380">
        <v>1.4313</v>
      </c>
      <c r="D39" s="380">
        <v>8.4058</v>
      </c>
      <c r="E39" s="380">
        <v>22.9288</v>
      </c>
      <c r="F39" s="380">
        <v>18.4461</v>
      </c>
      <c r="G39" s="380">
        <v>21.2522</v>
      </c>
      <c r="H39" s="380">
        <v>18.8816</v>
      </c>
      <c r="I39" s="380">
        <v>16.6388</v>
      </c>
      <c r="J39" s="379" t="s">
        <v>1073</v>
      </c>
      <c r="K39" s="379" t="s">
        <v>1073</v>
      </c>
    </row>
    <row r="40" spans="1:11" s="372" customFormat="1" ht="32.25" customHeight="1">
      <c r="A40" s="374" t="s">
        <v>1083</v>
      </c>
      <c r="B40" s="374"/>
      <c r="C40" s="374"/>
      <c r="D40" s="374"/>
      <c r="E40" s="373"/>
      <c r="F40" s="373"/>
      <c r="G40" s="373"/>
      <c r="H40" s="373"/>
      <c r="I40" s="373"/>
      <c r="J40" s="373"/>
      <c r="K40" s="373"/>
    </row>
    <row r="41" spans="1:11" s="372" customFormat="1" ht="12.75">
      <c r="A41" s="374" t="s">
        <v>1082</v>
      </c>
      <c r="B41" s="374"/>
      <c r="C41" s="374"/>
      <c r="D41" s="374"/>
      <c r="E41" s="373"/>
      <c r="F41" s="373"/>
      <c r="G41" s="373"/>
      <c r="H41" s="373"/>
      <c r="I41" s="373"/>
      <c r="J41" s="373"/>
      <c r="K41" s="373"/>
    </row>
    <row r="42" spans="1:11" s="372" customFormat="1" ht="19.5" customHeight="1">
      <c r="A42" s="373" t="s">
        <v>1076</v>
      </c>
      <c r="B42" s="385" t="s">
        <v>1081</v>
      </c>
      <c r="C42" s="384"/>
      <c r="D42" s="373"/>
      <c r="E42" s="373"/>
      <c r="F42" s="373"/>
      <c r="G42" s="373"/>
      <c r="H42" s="373"/>
      <c r="I42" s="373"/>
      <c r="J42" s="373"/>
      <c r="K42" s="373"/>
    </row>
    <row r="43" spans="1:11" s="372" customFormat="1" ht="27.75" customHeight="1">
      <c r="A43" s="373" t="s">
        <v>1058</v>
      </c>
      <c r="B43" s="624" t="s">
        <v>1080</v>
      </c>
      <c r="C43" s="624"/>
      <c r="D43" s="624"/>
      <c r="E43" s="624"/>
      <c r="F43" s="624"/>
      <c r="G43" s="624"/>
      <c r="H43" s="624"/>
      <c r="I43" s="624"/>
      <c r="J43" s="624"/>
      <c r="K43" s="624"/>
    </row>
    <row r="44" spans="1:11" s="372" customFormat="1" ht="39.75" customHeight="1">
      <c r="A44" s="383" t="s">
        <v>1074</v>
      </c>
      <c r="B44" s="624" t="s">
        <v>1079</v>
      </c>
      <c r="C44" s="624"/>
      <c r="D44" s="624"/>
      <c r="E44" s="624"/>
      <c r="F44" s="624"/>
      <c r="G44" s="624"/>
      <c r="H44" s="624"/>
      <c r="I44" s="624"/>
      <c r="J44" s="624"/>
      <c r="K44" s="624"/>
    </row>
    <row r="45" spans="1:11" s="372" customFormat="1" ht="19.5" customHeight="1">
      <c r="A45" s="373" t="s">
        <v>1056</v>
      </c>
      <c r="B45" s="375">
        <v>117.9972</v>
      </c>
      <c r="C45" s="380"/>
      <c r="D45" s="380"/>
      <c r="E45" s="380"/>
      <c r="F45" s="380"/>
      <c r="G45" s="380"/>
      <c r="H45" s="380"/>
      <c r="I45" s="380"/>
      <c r="J45" s="380"/>
      <c r="K45" s="373"/>
    </row>
    <row r="46" spans="1:11" s="372" customFormat="1" ht="19.5" customHeight="1">
      <c r="A46" s="373" t="s">
        <v>1055</v>
      </c>
      <c r="B46" s="373"/>
      <c r="C46" s="375">
        <v>0</v>
      </c>
      <c r="D46" s="375">
        <v>0.7318</v>
      </c>
      <c r="E46" s="375">
        <v>1.479</v>
      </c>
      <c r="F46" s="375">
        <v>4.3807</v>
      </c>
      <c r="G46" s="375">
        <v>13.7123</v>
      </c>
      <c r="H46" s="375">
        <v>6.7331</v>
      </c>
      <c r="I46" s="375">
        <v>22.9406</v>
      </c>
      <c r="J46" s="375">
        <v>7.7884</v>
      </c>
      <c r="K46" s="386">
        <v>20.8989</v>
      </c>
    </row>
    <row r="47" spans="1:11" s="372" customFormat="1" ht="19.5" customHeight="1">
      <c r="A47" s="373" t="s">
        <v>1068</v>
      </c>
      <c r="B47" s="373"/>
      <c r="C47" s="375">
        <v>0</v>
      </c>
      <c r="D47" s="375">
        <v>0.7318</v>
      </c>
      <c r="E47" s="375">
        <v>1.479</v>
      </c>
      <c r="F47" s="375">
        <v>4.3807</v>
      </c>
      <c r="G47" s="375">
        <v>13.7123</v>
      </c>
      <c r="H47" s="375">
        <v>6.7331</v>
      </c>
      <c r="I47" s="375">
        <v>22.9406</v>
      </c>
      <c r="J47" s="375">
        <v>7.7884</v>
      </c>
      <c r="K47" s="386">
        <v>20.8989</v>
      </c>
    </row>
    <row r="48" spans="1:11" s="372" customFormat="1" ht="29.25" customHeight="1">
      <c r="A48" s="374" t="s">
        <v>1078</v>
      </c>
      <c r="B48" s="374"/>
      <c r="C48" s="374"/>
      <c r="D48" s="374"/>
      <c r="E48" s="373"/>
      <c r="F48" s="373"/>
      <c r="G48" s="373"/>
      <c r="H48" s="373"/>
      <c r="I48" s="373"/>
      <c r="J48" s="373"/>
      <c r="K48" s="373"/>
    </row>
    <row r="49" spans="1:11" s="372" customFormat="1" ht="12.75">
      <c r="A49" s="374" t="s">
        <v>1077</v>
      </c>
      <c r="B49" s="374"/>
      <c r="C49" s="374"/>
      <c r="D49" s="374"/>
      <c r="E49" s="373"/>
      <c r="F49" s="373"/>
      <c r="G49" s="373"/>
      <c r="H49" s="373"/>
      <c r="I49" s="373"/>
      <c r="J49" s="373"/>
      <c r="K49" s="373"/>
    </row>
    <row r="50" spans="1:11" s="372" customFormat="1" ht="19.5" customHeight="1">
      <c r="A50" s="373" t="s">
        <v>1076</v>
      </c>
      <c r="B50" s="385" t="s">
        <v>1075</v>
      </c>
      <c r="C50" s="384"/>
      <c r="D50" s="373"/>
      <c r="E50" s="373"/>
      <c r="F50" s="373"/>
      <c r="G50" s="373"/>
      <c r="H50" s="373"/>
      <c r="I50" s="373"/>
      <c r="J50" s="373"/>
      <c r="K50" s="373"/>
    </row>
    <row r="51" spans="1:11" s="372" customFormat="1" ht="19.5" customHeight="1">
      <c r="A51" s="373" t="s">
        <v>1058</v>
      </c>
      <c r="B51" s="381"/>
      <c r="C51" s="381"/>
      <c r="D51" s="373"/>
      <c r="E51" s="373"/>
      <c r="F51" s="373"/>
      <c r="G51" s="373"/>
      <c r="H51" s="373"/>
      <c r="I51" s="373"/>
      <c r="J51" s="373"/>
      <c r="K51" s="373"/>
    </row>
    <row r="52" spans="1:11" s="372" customFormat="1" ht="19.5" customHeight="1">
      <c r="A52" s="383" t="s">
        <v>1074</v>
      </c>
      <c r="B52" s="382"/>
      <c r="C52" s="381"/>
      <c r="D52" s="373"/>
      <c r="E52" s="373"/>
      <c r="F52" s="373"/>
      <c r="G52" s="373"/>
      <c r="H52" s="373"/>
      <c r="I52" s="373"/>
      <c r="J52" s="373"/>
      <c r="K52" s="373"/>
    </row>
    <row r="53" spans="1:11" s="372" customFormat="1" ht="19.5" customHeight="1">
      <c r="A53" s="373" t="s">
        <v>1056</v>
      </c>
      <c r="B53" s="375">
        <v>1</v>
      </c>
      <c r="C53" s="380"/>
      <c r="D53" s="380"/>
      <c r="E53" s="380"/>
      <c r="F53" s="380"/>
      <c r="G53" s="380"/>
      <c r="H53" s="380"/>
      <c r="I53" s="380"/>
      <c r="J53" s="380"/>
      <c r="K53" s="373"/>
    </row>
    <row r="54" spans="1:11" s="372" customFormat="1" ht="19.5" customHeight="1">
      <c r="A54" s="373" t="s">
        <v>1055</v>
      </c>
      <c r="B54" s="373"/>
      <c r="C54" s="379" t="s">
        <v>1073</v>
      </c>
      <c r="D54" s="379" t="s">
        <v>1073</v>
      </c>
      <c r="E54" s="379" t="s">
        <v>1073</v>
      </c>
      <c r="F54" s="375">
        <v>0.72</v>
      </c>
      <c r="G54" s="375">
        <v>0.18</v>
      </c>
      <c r="H54" s="379" t="s">
        <v>1073</v>
      </c>
      <c r="I54" s="379" t="s">
        <v>1073</v>
      </c>
      <c r="J54" s="379" t="s">
        <v>1073</v>
      </c>
      <c r="K54" s="379" t="s">
        <v>1073</v>
      </c>
    </row>
    <row r="55" spans="1:11" s="372" customFormat="1" ht="19.5" customHeight="1">
      <c r="A55" s="373" t="s">
        <v>1068</v>
      </c>
      <c r="B55" s="373"/>
      <c r="C55" s="379" t="s">
        <v>1073</v>
      </c>
      <c r="D55" s="379" t="s">
        <v>1073</v>
      </c>
      <c r="E55" s="379" t="s">
        <v>1073</v>
      </c>
      <c r="F55" s="375">
        <v>0.72</v>
      </c>
      <c r="G55" s="379" t="s">
        <v>1073</v>
      </c>
      <c r="H55" s="379" t="s">
        <v>1073</v>
      </c>
      <c r="I55" s="379" t="s">
        <v>1073</v>
      </c>
      <c r="J55" s="379" t="s">
        <v>1073</v>
      </c>
      <c r="K55" s="379" t="s">
        <v>1073</v>
      </c>
    </row>
    <row r="56" spans="1:11" s="372" customFormat="1" ht="36" customHeight="1">
      <c r="A56" s="374" t="s">
        <v>1072</v>
      </c>
      <c r="B56" s="374"/>
      <c r="C56" s="374"/>
      <c r="D56" s="374"/>
      <c r="E56" s="373"/>
      <c r="F56" s="373"/>
      <c r="G56" s="373"/>
      <c r="H56" s="373"/>
      <c r="I56" s="373"/>
      <c r="J56" s="373"/>
      <c r="K56" s="373"/>
    </row>
    <row r="57" spans="1:11" s="372" customFormat="1" ht="12.75">
      <c r="A57" s="374" t="s">
        <v>1071</v>
      </c>
      <c r="B57" s="374"/>
      <c r="C57" s="374"/>
      <c r="D57" s="374"/>
      <c r="E57" s="373"/>
      <c r="F57" s="373"/>
      <c r="G57" s="373"/>
      <c r="H57" s="373"/>
      <c r="I57" s="373"/>
      <c r="J57" s="373"/>
      <c r="K57" s="373"/>
    </row>
    <row r="58" spans="1:11" s="372" customFormat="1" ht="19.5" customHeight="1">
      <c r="A58" s="373" t="s">
        <v>1060</v>
      </c>
      <c r="B58" s="373" t="s">
        <v>1070</v>
      </c>
      <c r="C58" s="373"/>
      <c r="D58" s="373"/>
      <c r="E58" s="373"/>
      <c r="F58" s="373"/>
      <c r="G58" s="373"/>
      <c r="H58" s="373"/>
      <c r="I58" s="373"/>
      <c r="J58" s="373"/>
      <c r="K58" s="373"/>
    </row>
    <row r="59" spans="1:11" s="372" customFormat="1" ht="19.5" customHeight="1">
      <c r="A59" s="373" t="s">
        <v>1058</v>
      </c>
      <c r="B59" s="373"/>
      <c r="C59" s="373"/>
      <c r="D59" s="373"/>
      <c r="E59" s="373"/>
      <c r="F59" s="373"/>
      <c r="G59" s="373"/>
      <c r="H59" s="373"/>
      <c r="I59" s="373"/>
      <c r="J59" s="373"/>
      <c r="K59" s="373"/>
    </row>
    <row r="60" spans="1:11" s="372" customFormat="1" ht="19.5" customHeight="1">
      <c r="A60" s="373" t="s">
        <v>1057</v>
      </c>
      <c r="B60" s="373"/>
      <c r="C60" s="373"/>
      <c r="D60" s="373"/>
      <c r="E60" s="373"/>
      <c r="F60" s="373"/>
      <c r="G60" s="373"/>
      <c r="H60" s="373"/>
      <c r="I60" s="373"/>
      <c r="J60" s="373"/>
      <c r="K60" s="373"/>
    </row>
    <row r="61" spans="1:11" s="372" customFormat="1" ht="19.5" customHeight="1">
      <c r="A61" s="373" t="s">
        <v>1056</v>
      </c>
      <c r="B61" s="373">
        <v>5.9692</v>
      </c>
      <c r="C61" s="373"/>
      <c r="D61" s="373"/>
      <c r="E61" s="373"/>
      <c r="F61" s="373"/>
      <c r="G61" s="373"/>
      <c r="H61" s="373"/>
      <c r="I61" s="373"/>
      <c r="J61" s="373"/>
      <c r="K61" s="373"/>
    </row>
    <row r="62" spans="1:11" s="372" customFormat="1" ht="19.5" customHeight="1">
      <c r="A62" s="373" t="s">
        <v>1055</v>
      </c>
      <c r="B62" s="373"/>
      <c r="C62" s="378" t="s">
        <v>1069</v>
      </c>
      <c r="D62" s="378">
        <v>0</v>
      </c>
      <c r="E62" s="378" t="s">
        <v>1065</v>
      </c>
      <c r="F62" s="378">
        <v>0</v>
      </c>
      <c r="G62" s="378">
        <v>0</v>
      </c>
      <c r="H62" s="378">
        <v>0</v>
      </c>
      <c r="I62" s="377" t="s">
        <v>1064</v>
      </c>
      <c r="J62" s="377" t="s">
        <v>1063</v>
      </c>
      <c r="K62" s="373">
        <v>0</v>
      </c>
    </row>
    <row r="63" spans="1:11" s="372" customFormat="1" ht="19.5" customHeight="1">
      <c r="A63" s="373" t="s">
        <v>1068</v>
      </c>
      <c r="B63" s="373"/>
      <c r="C63" s="378" t="s">
        <v>1067</v>
      </c>
      <c r="D63" s="378" t="s">
        <v>1066</v>
      </c>
      <c r="E63" s="378" t="s">
        <v>1065</v>
      </c>
      <c r="F63" s="378">
        <v>0.3956</v>
      </c>
      <c r="G63" s="378">
        <v>0</v>
      </c>
      <c r="H63" s="378">
        <v>0</v>
      </c>
      <c r="I63" s="377" t="s">
        <v>1064</v>
      </c>
      <c r="J63" s="377" t="s">
        <v>1063</v>
      </c>
      <c r="K63" s="373">
        <v>0</v>
      </c>
    </row>
    <row r="64" spans="1:11" s="372" customFormat="1" ht="25.5" customHeight="1">
      <c r="A64" s="374" t="s">
        <v>1062</v>
      </c>
      <c r="B64" s="374"/>
      <c r="C64" s="374"/>
      <c r="D64" s="374"/>
      <c r="E64" s="373"/>
      <c r="F64" s="373"/>
      <c r="G64" s="373"/>
      <c r="H64" s="373"/>
      <c r="I64" s="373"/>
      <c r="J64" s="373"/>
      <c r="K64" s="373"/>
    </row>
    <row r="65" spans="1:11" s="372" customFormat="1" ht="12.75">
      <c r="A65" s="374" t="s">
        <v>1061</v>
      </c>
      <c r="B65" s="374"/>
      <c r="C65" s="374"/>
      <c r="D65" s="374"/>
      <c r="E65" s="373"/>
      <c r="F65" s="373"/>
      <c r="G65" s="373"/>
      <c r="H65" s="373"/>
      <c r="I65" s="373"/>
      <c r="J65" s="373"/>
      <c r="K65" s="373"/>
    </row>
    <row r="66" spans="1:11" s="372" customFormat="1" ht="19.5" customHeight="1">
      <c r="A66" s="373" t="s">
        <v>1060</v>
      </c>
      <c r="B66" s="376" t="s">
        <v>1059</v>
      </c>
      <c r="C66" s="373"/>
      <c r="D66" s="373"/>
      <c r="E66" s="373"/>
      <c r="F66" s="373"/>
      <c r="G66" s="373"/>
      <c r="H66" s="373"/>
      <c r="I66" s="373"/>
      <c r="J66" s="373"/>
      <c r="K66" s="373"/>
    </row>
    <row r="67" spans="1:11" s="372" customFormat="1" ht="19.5" customHeight="1">
      <c r="A67" s="373" t="s">
        <v>1058</v>
      </c>
      <c r="B67" s="373"/>
      <c r="C67" s="373"/>
      <c r="D67" s="373"/>
      <c r="E67" s="373"/>
      <c r="F67" s="373"/>
      <c r="G67" s="373"/>
      <c r="H67" s="373"/>
      <c r="I67" s="373"/>
      <c r="J67" s="373"/>
      <c r="K67" s="373"/>
    </row>
    <row r="68" spans="1:11" s="372" customFormat="1" ht="19.5" customHeight="1">
      <c r="A68" s="373" t="s">
        <v>1057</v>
      </c>
      <c r="B68" s="373"/>
      <c r="C68" s="373"/>
      <c r="D68" s="373"/>
      <c r="E68" s="373"/>
      <c r="F68" s="373"/>
      <c r="G68" s="373"/>
      <c r="H68" s="373"/>
      <c r="I68" s="373"/>
      <c r="J68" s="373"/>
      <c r="K68" s="373"/>
    </row>
    <row r="69" spans="1:11" s="372" customFormat="1" ht="19.5" customHeight="1">
      <c r="A69" s="373" t="s">
        <v>1056</v>
      </c>
      <c r="B69" s="373">
        <v>1.0431</v>
      </c>
      <c r="C69" s="373"/>
      <c r="D69" s="373"/>
      <c r="E69" s="373"/>
      <c r="F69" s="373"/>
      <c r="G69" s="373"/>
      <c r="H69" s="373"/>
      <c r="I69" s="373"/>
      <c r="J69" s="373"/>
      <c r="K69" s="373"/>
    </row>
    <row r="70" spans="1:11" s="372" customFormat="1" ht="19.5" customHeight="1">
      <c r="A70" s="373" t="s">
        <v>1055</v>
      </c>
      <c r="B70" s="373"/>
      <c r="C70" s="373">
        <v>0.0801</v>
      </c>
      <c r="D70" s="375">
        <v>0.02</v>
      </c>
      <c r="E70" s="375">
        <v>0.88</v>
      </c>
      <c r="F70" s="373">
        <v>0</v>
      </c>
      <c r="G70" s="373">
        <v>0</v>
      </c>
      <c r="H70" s="373">
        <v>0</v>
      </c>
      <c r="I70" s="373">
        <v>0</v>
      </c>
      <c r="J70" s="373">
        <v>0</v>
      </c>
      <c r="K70" s="373">
        <v>0</v>
      </c>
    </row>
    <row r="71" spans="1:11" s="372" customFormat="1" ht="19.5" customHeight="1">
      <c r="A71" s="373" t="s">
        <v>1054</v>
      </c>
      <c r="B71" s="373"/>
      <c r="C71" s="373">
        <v>0.0562</v>
      </c>
      <c r="D71" s="375">
        <v>0.02</v>
      </c>
      <c r="E71" s="373">
        <v>0</v>
      </c>
      <c r="F71" s="373">
        <v>0.0669</v>
      </c>
      <c r="G71" s="375">
        <v>0.9</v>
      </c>
      <c r="H71" s="373">
        <v>0</v>
      </c>
      <c r="I71" s="373">
        <v>0</v>
      </c>
      <c r="J71" s="373">
        <v>0</v>
      </c>
      <c r="K71" s="373">
        <v>0</v>
      </c>
    </row>
    <row r="72" spans="1:11" s="372" customFormat="1" ht="12.75">
      <c r="A72" s="374" t="s">
        <v>1053</v>
      </c>
      <c r="B72" s="373"/>
      <c r="C72" s="373"/>
      <c r="D72" s="373"/>
      <c r="E72" s="373"/>
      <c r="F72" s="373"/>
      <c r="G72" s="373"/>
      <c r="H72" s="373"/>
      <c r="I72" s="373"/>
      <c r="J72" s="373"/>
      <c r="K72" s="373"/>
    </row>
    <row r="73" spans="1:11" s="372" customFormat="1" ht="12.75">
      <c r="A73" s="374" t="s">
        <v>1052</v>
      </c>
      <c r="B73" s="373"/>
      <c r="C73" s="373"/>
      <c r="D73" s="373"/>
      <c r="E73" s="373"/>
      <c r="F73" s="373"/>
      <c r="G73" s="373"/>
      <c r="H73" s="373"/>
      <c r="I73" s="373"/>
      <c r="J73" s="373"/>
      <c r="K73" s="373"/>
    </row>
    <row r="74" spans="1:11" s="372" customFormat="1" ht="12.75">
      <c r="A74" s="374" t="s">
        <v>1051</v>
      </c>
      <c r="B74" s="373"/>
      <c r="C74" s="373"/>
      <c r="D74" s="373"/>
      <c r="E74" s="373"/>
      <c r="F74" s="373"/>
      <c r="G74" s="373"/>
      <c r="H74" s="373"/>
      <c r="I74" s="373"/>
      <c r="J74" s="373"/>
      <c r="K74" s="373"/>
    </row>
  </sheetData>
  <sheetProtection/>
  <mergeCells count="11">
    <mergeCell ref="A35:A36"/>
    <mergeCell ref="B35:F35"/>
    <mergeCell ref="B36:E36"/>
    <mergeCell ref="B43:K43"/>
    <mergeCell ref="B44:K44"/>
    <mergeCell ref="A24:K24"/>
    <mergeCell ref="A1:A2"/>
    <mergeCell ref="B1:B3"/>
    <mergeCell ref="E1:I1"/>
    <mergeCell ref="J4:J22"/>
    <mergeCell ref="K4:K22"/>
  </mergeCells>
  <printOptions gridLines="1" horizontalCentered="1"/>
  <pageMargins left="0.16" right="0.15" top="1.14173228346457" bottom="0.62992125984252" header="0.669291338582677" footer="0.236220472440945"/>
  <pageSetup firstPageNumber="165" useFirstPageNumber="1" horizontalDpi="600" verticalDpi="600" orientation="landscape" paperSize="9" scale="97" r:id="rId1"/>
  <headerFooter alignWithMargins="0">
    <oddHeader>&amp;L&amp;"Arial,Bold"&amp;12Name of State:SIKKIM&amp;C&amp;"Arial,Bold"&amp;12External Assistance received &amp;R&amp;"Arial,Bold"&amp;12Statement No.15    Rs. in Crore</oddHeader>
    <oddFooter>&amp;C&amp;P</oddFooter>
  </headerFooter>
  <rowBreaks count="3" manualBreakCount="3">
    <brk id="22" max="255" man="1"/>
    <brk id="39" max="255" man="1"/>
    <brk id="55" max="255" man="1"/>
  </rowBreaks>
</worksheet>
</file>

<file path=xl/worksheets/sheet47.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I13" sqref="I13"/>
    </sheetView>
  </sheetViews>
  <sheetFormatPr defaultColWidth="10.28125" defaultRowHeight="15"/>
  <cols>
    <col min="1" max="1" width="36.00390625" style="300" customWidth="1"/>
    <col min="2" max="3" width="9.00390625" style="300" bestFit="1" customWidth="1"/>
    <col min="4" max="4" width="10.00390625" style="300" bestFit="1" customWidth="1"/>
    <col min="5" max="5" width="13.57421875" style="300" customWidth="1"/>
    <col min="6" max="6" width="9.00390625" style="300" bestFit="1" customWidth="1"/>
    <col min="7" max="7" width="14.421875" style="300" customWidth="1"/>
    <col min="8" max="9" width="12.7109375" style="300" customWidth="1"/>
    <col min="10" max="10" width="15.00390625" style="300" customWidth="1"/>
    <col min="11" max="16384" width="10.28125" style="300" customWidth="1"/>
  </cols>
  <sheetData>
    <row r="1" spans="1:10" ht="15">
      <c r="A1" s="397" t="s">
        <v>1188</v>
      </c>
      <c r="B1" s="397"/>
      <c r="C1" s="397"/>
      <c r="D1" s="397"/>
      <c r="E1" s="397" t="s">
        <v>1187</v>
      </c>
      <c r="F1" s="397"/>
      <c r="G1" s="397"/>
      <c r="H1" s="628" t="s">
        <v>1186</v>
      </c>
      <c r="I1" s="628"/>
      <c r="J1" s="628"/>
    </row>
    <row r="2" spans="1:10" ht="15">
      <c r="A2" s="397"/>
      <c r="B2" s="397"/>
      <c r="C2" s="397"/>
      <c r="D2" s="397"/>
      <c r="E2" s="397"/>
      <c r="F2" s="397"/>
      <c r="G2" s="397"/>
      <c r="H2" s="628" t="s">
        <v>1185</v>
      </c>
      <c r="I2" s="628"/>
      <c r="J2" s="628"/>
    </row>
    <row r="3" spans="1:10" ht="18" customHeight="1">
      <c r="A3" s="402" t="s">
        <v>1184</v>
      </c>
      <c r="B3" s="402" t="s">
        <v>122</v>
      </c>
      <c r="C3" s="402" t="s">
        <v>121</v>
      </c>
      <c r="D3" s="402" t="s">
        <v>120</v>
      </c>
      <c r="E3" s="402" t="s">
        <v>119</v>
      </c>
      <c r="F3" s="402" t="s">
        <v>118</v>
      </c>
      <c r="G3" s="402" t="s">
        <v>1183</v>
      </c>
      <c r="H3" s="402" t="s">
        <v>116</v>
      </c>
      <c r="I3" s="402" t="s">
        <v>1182</v>
      </c>
      <c r="J3" s="402" t="s">
        <v>1181</v>
      </c>
    </row>
    <row r="4" spans="1:10" ht="13.5" customHeight="1">
      <c r="A4" s="402">
        <v>1</v>
      </c>
      <c r="B4" s="402">
        <v>2</v>
      </c>
      <c r="C4" s="402">
        <v>3</v>
      </c>
      <c r="D4" s="402">
        <v>4</v>
      </c>
      <c r="E4" s="402">
        <v>5</v>
      </c>
      <c r="F4" s="402">
        <v>6</v>
      </c>
      <c r="G4" s="402">
        <v>7</v>
      </c>
      <c r="H4" s="402">
        <v>8</v>
      </c>
      <c r="I4" s="402">
        <v>9</v>
      </c>
      <c r="J4" s="402">
        <v>10</v>
      </c>
    </row>
    <row r="5" spans="1:10" ht="18" customHeight="1">
      <c r="A5" s="397" t="s">
        <v>1180</v>
      </c>
      <c r="B5" s="301">
        <v>780</v>
      </c>
      <c r="C5" s="301">
        <v>718</v>
      </c>
      <c r="D5" s="301">
        <v>701</v>
      </c>
      <c r="E5" s="301">
        <v>717</v>
      </c>
      <c r="F5" s="301">
        <v>774</v>
      </c>
      <c r="G5" s="301">
        <v>723</v>
      </c>
      <c r="H5" s="301">
        <v>677</v>
      </c>
      <c r="I5" s="301">
        <v>618</v>
      </c>
      <c r="J5" s="301"/>
    </row>
    <row r="6" spans="1:10" ht="18" customHeight="1">
      <c r="A6" s="397" t="s">
        <v>1179</v>
      </c>
      <c r="B6" s="301"/>
      <c r="C6" s="301"/>
      <c r="D6" s="301"/>
      <c r="E6" s="301"/>
      <c r="F6" s="301"/>
      <c r="G6" s="301"/>
      <c r="H6" s="301"/>
      <c r="I6" s="301"/>
      <c r="J6" s="301"/>
    </row>
    <row r="7" spans="1:10" ht="18" customHeight="1">
      <c r="A7" s="300" t="s">
        <v>1178</v>
      </c>
      <c r="B7" s="301"/>
      <c r="C7" s="301"/>
      <c r="D7" s="301"/>
      <c r="E7" s="301"/>
      <c r="F7" s="301"/>
      <c r="G7" s="301"/>
      <c r="H7" s="301"/>
      <c r="I7" s="301"/>
      <c r="J7" s="301"/>
    </row>
    <row r="8" spans="1:10" ht="18" customHeight="1">
      <c r="A8" s="300" t="s">
        <v>1177</v>
      </c>
      <c r="B8" s="301">
        <v>21.34</v>
      </c>
      <c r="C8" s="301">
        <v>24.2</v>
      </c>
      <c r="D8" s="301">
        <v>27.2</v>
      </c>
      <c r="E8" s="301">
        <v>28.42</v>
      </c>
      <c r="F8" s="301">
        <v>30.63</v>
      </c>
      <c r="G8" s="301">
        <v>32.85</v>
      </c>
      <c r="H8" s="301">
        <v>34.76</v>
      </c>
      <c r="I8" s="301">
        <v>37.57</v>
      </c>
      <c r="J8" s="301">
        <v>44.56</v>
      </c>
    </row>
    <row r="9" spans="1:13" ht="18" customHeight="1">
      <c r="A9" s="300" t="s">
        <v>1176</v>
      </c>
      <c r="B9" s="301">
        <v>5.49</v>
      </c>
      <c r="C9" s="301">
        <v>6.14</v>
      </c>
      <c r="D9" s="301">
        <v>7.13</v>
      </c>
      <c r="E9" s="301">
        <v>8.32</v>
      </c>
      <c r="F9" s="301">
        <v>9.11</v>
      </c>
      <c r="G9" s="301">
        <v>8.47</v>
      </c>
      <c r="H9" s="301">
        <v>11.84</v>
      </c>
      <c r="I9" s="301">
        <v>16.04</v>
      </c>
      <c r="J9" s="301">
        <v>14.58</v>
      </c>
      <c r="M9" s="301"/>
    </row>
    <row r="10" spans="1:10" ht="18" customHeight="1">
      <c r="A10" s="300" t="s">
        <v>1175</v>
      </c>
      <c r="B10" s="301"/>
      <c r="C10" s="301"/>
      <c r="D10" s="301"/>
      <c r="E10" s="301"/>
      <c r="F10" s="301"/>
      <c r="G10" s="301"/>
      <c r="H10" s="301"/>
      <c r="I10" s="301"/>
      <c r="J10" s="301"/>
    </row>
    <row r="11" spans="1:12" ht="18" customHeight="1">
      <c r="A11" s="300" t="s">
        <v>1174</v>
      </c>
      <c r="B11" s="301">
        <v>4.94</v>
      </c>
      <c r="C11" s="301">
        <v>4.77</v>
      </c>
      <c r="D11" s="301">
        <v>4.87</v>
      </c>
      <c r="E11" s="301">
        <v>4.84</v>
      </c>
      <c r="F11" s="301">
        <v>4.14</v>
      </c>
      <c r="G11" s="301">
        <v>6.3</v>
      </c>
      <c r="H11" s="301">
        <v>8.97</v>
      </c>
      <c r="I11" s="400">
        <v>8.2</v>
      </c>
      <c r="J11" s="629">
        <v>8.5</v>
      </c>
      <c r="L11" s="301"/>
    </row>
    <row r="12" spans="1:10" ht="18" customHeight="1">
      <c r="A12" s="300" t="s">
        <v>1173</v>
      </c>
      <c r="B12" s="301">
        <v>0.11</v>
      </c>
      <c r="C12" s="400">
        <v>0.2</v>
      </c>
      <c r="D12" s="301">
        <v>0.17</v>
      </c>
      <c r="E12" s="400">
        <v>0.2</v>
      </c>
      <c r="F12" s="301">
        <v>0.21</v>
      </c>
      <c r="G12" s="301">
        <v>0.17</v>
      </c>
      <c r="H12" s="301">
        <v>0.23</v>
      </c>
      <c r="I12" s="301">
        <v>0.18</v>
      </c>
      <c r="J12" s="629"/>
    </row>
    <row r="13" spans="1:10" ht="18" customHeight="1">
      <c r="A13" s="300" t="s">
        <v>1172</v>
      </c>
      <c r="B13" s="301">
        <v>0.64</v>
      </c>
      <c r="C13" s="301">
        <v>0.56</v>
      </c>
      <c r="D13" s="301">
        <v>0.74</v>
      </c>
      <c r="E13" s="301">
        <v>0.79</v>
      </c>
      <c r="F13" s="301">
        <v>0.97</v>
      </c>
      <c r="G13" s="400">
        <v>1.1</v>
      </c>
      <c r="H13" s="301">
        <v>1.23</v>
      </c>
      <c r="I13" s="301">
        <v>0.83</v>
      </c>
      <c r="J13" s="629">
        <v>3.5</v>
      </c>
    </row>
    <row r="14" spans="1:10" ht="18" customHeight="1">
      <c r="A14" s="300" t="s">
        <v>1171</v>
      </c>
      <c r="B14" s="400">
        <v>0.3</v>
      </c>
      <c r="C14" s="400">
        <v>0.4</v>
      </c>
      <c r="D14" s="400">
        <v>0.4</v>
      </c>
      <c r="E14" s="301">
        <v>0.48</v>
      </c>
      <c r="F14" s="400">
        <v>0.3</v>
      </c>
      <c r="G14" s="301">
        <v>0.34</v>
      </c>
      <c r="H14" s="301">
        <v>0.44</v>
      </c>
      <c r="I14" s="301">
        <v>0.79</v>
      </c>
      <c r="J14" s="629"/>
    </row>
    <row r="15" spans="1:10" ht="18" customHeight="1">
      <c r="A15" s="300" t="s">
        <v>1170</v>
      </c>
      <c r="B15" s="301">
        <v>0.02</v>
      </c>
      <c r="C15" s="301">
        <v>0.21</v>
      </c>
      <c r="D15" s="301">
        <v>0.03</v>
      </c>
      <c r="E15" s="301">
        <v>0.03</v>
      </c>
      <c r="F15" s="301">
        <v>0.04</v>
      </c>
      <c r="G15" s="301">
        <v>0.06</v>
      </c>
      <c r="H15" s="301">
        <v>0.09</v>
      </c>
      <c r="I15" s="301">
        <v>0.12</v>
      </c>
      <c r="J15" s="629"/>
    </row>
    <row r="16" spans="1:10" ht="18" customHeight="1">
      <c r="A16" s="300" t="s">
        <v>1126</v>
      </c>
      <c r="B16" s="301">
        <v>0.16</v>
      </c>
      <c r="C16" s="400">
        <v>1.7</v>
      </c>
      <c r="D16" s="301">
        <v>0.13</v>
      </c>
      <c r="E16" s="301">
        <v>1.36</v>
      </c>
      <c r="F16" s="301">
        <v>0.15</v>
      </c>
      <c r="G16" s="301">
        <v>0.18</v>
      </c>
      <c r="H16" s="301">
        <v>0.28</v>
      </c>
      <c r="I16" s="301">
        <v>0.25</v>
      </c>
      <c r="J16" s="629"/>
    </row>
    <row r="17" ht="18" customHeight="1">
      <c r="A17" s="300" t="s">
        <v>1169</v>
      </c>
    </row>
    <row r="18" ht="18" customHeight="1">
      <c r="A18" s="300" t="s">
        <v>1168</v>
      </c>
    </row>
    <row r="19" spans="1:10" ht="18" customHeight="1">
      <c r="A19" s="300" t="s">
        <v>1167</v>
      </c>
      <c r="B19" s="301">
        <v>0.236</v>
      </c>
      <c r="C19" s="301">
        <v>0.205</v>
      </c>
      <c r="D19" s="301">
        <v>0.206</v>
      </c>
      <c r="E19" s="395">
        <v>0.21</v>
      </c>
      <c r="F19" s="301">
        <v>0.179</v>
      </c>
      <c r="G19" s="301">
        <v>0.219</v>
      </c>
      <c r="H19" s="301">
        <v>0.223</v>
      </c>
      <c r="I19" s="301">
        <v>0.226</v>
      </c>
      <c r="J19" s="399">
        <v>1.05</v>
      </c>
    </row>
    <row r="20" spans="1:9" ht="18" customHeight="1">
      <c r="A20" s="300" t="s">
        <v>1166</v>
      </c>
      <c r="B20" s="395"/>
      <c r="C20" s="301"/>
      <c r="D20" s="301"/>
      <c r="E20" s="301"/>
      <c r="F20" s="301"/>
      <c r="G20" s="301"/>
      <c r="H20" s="301"/>
      <c r="I20" s="301"/>
    </row>
    <row r="21" spans="1:9" ht="18" customHeight="1">
      <c r="A21" s="300" t="s">
        <v>1165</v>
      </c>
      <c r="B21" s="395">
        <v>0.38</v>
      </c>
      <c r="C21" s="301">
        <v>0.303</v>
      </c>
      <c r="D21" s="301">
        <v>0.325</v>
      </c>
      <c r="E21" s="301">
        <v>0.338</v>
      </c>
      <c r="F21" s="301">
        <v>0.292</v>
      </c>
      <c r="G21" s="301">
        <v>0.417</v>
      </c>
      <c r="H21" s="301">
        <v>0.694</v>
      </c>
      <c r="I21" s="301">
        <v>0.802</v>
      </c>
    </row>
    <row r="22" ht="18" customHeight="1">
      <c r="A22" s="300" t="s">
        <v>1164</v>
      </c>
    </row>
    <row r="23" ht="18" customHeight="1">
      <c r="A23" s="300" t="s">
        <v>1163</v>
      </c>
    </row>
    <row r="24" ht="18" customHeight="1">
      <c r="A24" s="300" t="s">
        <v>1162</v>
      </c>
    </row>
    <row r="25" ht="18" customHeight="1">
      <c r="A25" s="300" t="s">
        <v>1161</v>
      </c>
    </row>
    <row r="26" spans="1:9" ht="18" customHeight="1">
      <c r="A26" s="397" t="s">
        <v>1160</v>
      </c>
      <c r="B26" s="301">
        <v>33.616</v>
      </c>
      <c r="C26" s="395">
        <v>38.88</v>
      </c>
      <c r="D26" s="301">
        <v>41.201</v>
      </c>
      <c r="E26" s="301">
        <v>44.988</v>
      </c>
      <c r="F26" s="301">
        <v>46.021</v>
      </c>
      <c r="G26" s="301">
        <v>50.646</v>
      </c>
      <c r="H26" s="301">
        <v>58.757</v>
      </c>
      <c r="I26" s="301">
        <v>65.008</v>
      </c>
    </row>
    <row r="27" spans="1:10" ht="18" customHeight="1">
      <c r="A27" s="300" t="s">
        <v>1159</v>
      </c>
      <c r="B27" s="301">
        <v>25.69</v>
      </c>
      <c r="C27" s="301">
        <v>32.65</v>
      </c>
      <c r="D27" s="301">
        <v>31.55</v>
      </c>
      <c r="E27" s="301">
        <v>31.41</v>
      </c>
      <c r="F27" s="301">
        <v>30.92</v>
      </c>
      <c r="G27" s="301">
        <v>38.42</v>
      </c>
      <c r="H27" s="301">
        <v>45.33</v>
      </c>
      <c r="I27" s="400">
        <v>45.46</v>
      </c>
      <c r="J27" s="401">
        <v>59</v>
      </c>
    </row>
    <row r="28" spans="1:10" ht="18" customHeight="1">
      <c r="A28" s="300" t="s">
        <v>1158</v>
      </c>
      <c r="B28" s="301">
        <v>8.678</v>
      </c>
      <c r="C28" s="301">
        <v>9.639</v>
      </c>
      <c r="D28" s="395">
        <v>8.85</v>
      </c>
      <c r="E28" s="301">
        <v>10.44</v>
      </c>
      <c r="F28" s="301">
        <v>10.24</v>
      </c>
      <c r="G28" s="301">
        <v>10.98</v>
      </c>
      <c r="H28" s="301">
        <v>11.45</v>
      </c>
      <c r="I28" s="400">
        <v>14.19</v>
      </c>
      <c r="J28" s="401">
        <v>21.5</v>
      </c>
    </row>
    <row r="29" spans="1:10" ht="18" customHeight="1">
      <c r="A29" s="300" t="s">
        <v>1157</v>
      </c>
      <c r="B29" s="301">
        <v>17.02</v>
      </c>
      <c r="C29" s="301">
        <v>23.01</v>
      </c>
      <c r="D29" s="400">
        <v>22.7</v>
      </c>
      <c r="E29" s="301">
        <v>20.97</v>
      </c>
      <c r="F29" s="301">
        <v>20.67</v>
      </c>
      <c r="G29" s="301">
        <v>27.43</v>
      </c>
      <c r="H29" s="301">
        <v>33.87</v>
      </c>
      <c r="I29" s="400">
        <v>31.26</v>
      </c>
      <c r="J29" s="401">
        <v>37.5</v>
      </c>
    </row>
    <row r="30" spans="1:9" ht="18" customHeight="1">
      <c r="A30" s="300" t="s">
        <v>1156</v>
      </c>
      <c r="B30" s="301" t="s">
        <v>1155</v>
      </c>
      <c r="C30" s="301" t="s">
        <v>1154</v>
      </c>
      <c r="D30" s="301" t="s">
        <v>1153</v>
      </c>
      <c r="E30" s="301" t="s">
        <v>1152</v>
      </c>
      <c r="F30" s="400" t="s">
        <v>1151</v>
      </c>
      <c r="G30" s="301" t="s">
        <v>1150</v>
      </c>
      <c r="H30" s="301" t="s">
        <v>1149</v>
      </c>
      <c r="I30" s="301" t="s">
        <v>1148</v>
      </c>
    </row>
    <row r="31" spans="1:9" ht="18" customHeight="1">
      <c r="A31" s="300" t="s">
        <v>1147</v>
      </c>
      <c r="B31" s="301" t="s">
        <v>1146</v>
      </c>
      <c r="C31" s="301" t="s">
        <v>1145</v>
      </c>
      <c r="D31" s="301" t="s">
        <v>1144</v>
      </c>
      <c r="E31" s="301" t="s">
        <v>1143</v>
      </c>
      <c r="F31" s="301" t="s">
        <v>1142</v>
      </c>
      <c r="G31" s="301" t="s">
        <v>1141</v>
      </c>
      <c r="H31" s="301" t="s">
        <v>1140</v>
      </c>
      <c r="I31" s="301" t="s">
        <v>1139</v>
      </c>
    </row>
    <row r="32" spans="1:11" ht="18" customHeight="1">
      <c r="A32" s="300" t="s">
        <v>1138</v>
      </c>
      <c r="K32" s="399"/>
    </row>
    <row r="33" ht="18" customHeight="1">
      <c r="A33" s="300" t="s">
        <v>1137</v>
      </c>
    </row>
    <row r="34" spans="1:9" ht="12.75">
      <c r="A34" s="300" t="s">
        <v>1136</v>
      </c>
      <c r="B34" s="398">
        <v>0.0387</v>
      </c>
      <c r="C34" s="398">
        <v>0.0403</v>
      </c>
      <c r="D34" s="398">
        <v>0.0465</v>
      </c>
      <c r="E34" s="398">
        <v>0.043</v>
      </c>
      <c r="F34" s="398">
        <v>0.0449</v>
      </c>
      <c r="G34" s="398">
        <v>0.0461</v>
      </c>
      <c r="H34" s="398">
        <v>0.0513</v>
      </c>
      <c r="I34" s="398">
        <v>0.0458</v>
      </c>
    </row>
    <row r="35" spans="1:10" ht="12.75">
      <c r="A35" s="300" t="s">
        <v>1135</v>
      </c>
      <c r="B35" s="301">
        <v>0.001109</v>
      </c>
      <c r="C35" s="301">
        <v>0.001183</v>
      </c>
      <c r="D35" s="301">
        <v>0.001268</v>
      </c>
      <c r="E35" s="301">
        <v>0.001491</v>
      </c>
      <c r="F35" s="301">
        <v>0.001939</v>
      </c>
      <c r="G35" s="301">
        <v>0.001334</v>
      </c>
      <c r="H35" s="301">
        <v>0.001562</v>
      </c>
      <c r="I35" s="301">
        <v>0.001633</v>
      </c>
      <c r="J35" s="301"/>
    </row>
    <row r="36" spans="1:9" ht="12.75">
      <c r="A36" s="300" t="s">
        <v>1134</v>
      </c>
      <c r="B36" s="301">
        <v>0.008479</v>
      </c>
      <c r="C36" s="301">
        <v>0.000993</v>
      </c>
      <c r="D36" s="301">
        <v>0.0009712</v>
      </c>
      <c r="E36" s="301">
        <v>0.0009561</v>
      </c>
      <c r="F36" s="301">
        <v>0.001303</v>
      </c>
      <c r="G36" s="301">
        <v>0.001012</v>
      </c>
      <c r="H36" s="301">
        <v>0.001205</v>
      </c>
      <c r="I36" s="301">
        <v>0.001142</v>
      </c>
    </row>
    <row r="37" ht="15">
      <c r="A37" s="397" t="s">
        <v>1133</v>
      </c>
    </row>
    <row r="38" ht="12.75">
      <c r="A38" s="300" t="s">
        <v>1132</v>
      </c>
    </row>
    <row r="39" ht="12.75">
      <c r="A39" s="300" t="s">
        <v>1131</v>
      </c>
    </row>
    <row r="40" ht="12.75">
      <c r="A40" s="300" t="s">
        <v>1130</v>
      </c>
    </row>
    <row r="41" ht="12.75">
      <c r="A41" s="300" t="s">
        <v>1129</v>
      </c>
    </row>
    <row r="42" ht="12.75">
      <c r="A42" s="300" t="s">
        <v>1128</v>
      </c>
    </row>
    <row r="43" ht="12.75">
      <c r="A43" s="300" t="s">
        <v>1127</v>
      </c>
    </row>
    <row r="44" ht="12.75">
      <c r="A44" s="300" t="s">
        <v>1126</v>
      </c>
    </row>
    <row r="45" ht="12.75">
      <c r="A45" s="300" t="s">
        <v>1125</v>
      </c>
    </row>
    <row r="46" ht="12.75">
      <c r="A46" s="300" t="s">
        <v>1124</v>
      </c>
    </row>
    <row r="47" ht="12.75">
      <c r="A47" s="300" t="s">
        <v>1123</v>
      </c>
    </row>
    <row r="48" ht="12.75">
      <c r="A48" s="300" t="s">
        <v>1122</v>
      </c>
    </row>
    <row r="49" ht="25.5">
      <c r="A49" s="396" t="s">
        <v>1121</v>
      </c>
    </row>
    <row r="50" ht="12.75">
      <c r="A50" s="300" t="s">
        <v>1120</v>
      </c>
    </row>
    <row r="51" ht="12.75">
      <c r="A51" s="300" t="s">
        <v>1119</v>
      </c>
    </row>
    <row r="52" ht="12.75">
      <c r="A52" s="300" t="s">
        <v>1118</v>
      </c>
    </row>
    <row r="53" ht="12.75">
      <c r="A53" s="300" t="s">
        <v>1117</v>
      </c>
    </row>
    <row r="54" spans="1:9" ht="12.75">
      <c r="A54" s="300" t="s">
        <v>1116</v>
      </c>
      <c r="B54" s="395">
        <v>0.796</v>
      </c>
      <c r="C54" s="301"/>
      <c r="D54" s="301"/>
      <c r="E54" s="301"/>
      <c r="F54" s="301"/>
      <c r="G54" s="301">
        <v>9.841</v>
      </c>
      <c r="H54" s="301">
        <v>0.548</v>
      </c>
      <c r="I54" s="301">
        <v>2.097</v>
      </c>
    </row>
    <row r="55" spans="1:9" ht="12.75">
      <c r="A55" s="300" t="s">
        <v>1115</v>
      </c>
      <c r="B55" s="301">
        <v>0.591</v>
      </c>
      <c r="C55" s="301">
        <v>0.756</v>
      </c>
      <c r="D55" s="301"/>
      <c r="E55" s="301"/>
      <c r="F55" s="301"/>
      <c r="G55" s="301"/>
      <c r="H55" s="301">
        <v>1.031</v>
      </c>
      <c r="I55" s="301">
        <v>0.876</v>
      </c>
    </row>
    <row r="56" spans="1:9" ht="12.75">
      <c r="A56" s="300" t="s">
        <v>1114</v>
      </c>
      <c r="C56" s="301"/>
      <c r="D56" s="301"/>
      <c r="E56" s="301"/>
      <c r="F56" s="301"/>
      <c r="G56" s="301">
        <v>2.359</v>
      </c>
      <c r="H56" s="301"/>
      <c r="I56" s="301"/>
    </row>
    <row r="57" spans="1:9" ht="12.75">
      <c r="A57" s="300" t="s">
        <v>1113</v>
      </c>
      <c r="C57" s="301">
        <v>0.05</v>
      </c>
      <c r="D57" s="301"/>
      <c r="E57" s="301"/>
      <c r="F57" s="301">
        <v>0.421</v>
      </c>
      <c r="G57" s="301">
        <v>0.259</v>
      </c>
      <c r="H57" s="301">
        <v>0.695</v>
      </c>
      <c r="I57" s="301">
        <v>0.596</v>
      </c>
    </row>
    <row r="58" ht="12.75">
      <c r="A58" s="300" t="s">
        <v>1112</v>
      </c>
    </row>
    <row r="59" ht="12.75">
      <c r="A59" s="300" t="s">
        <v>1111</v>
      </c>
    </row>
    <row r="60" ht="12.75">
      <c r="A60" s="300" t="s">
        <v>1110</v>
      </c>
    </row>
    <row r="61" ht="12.75">
      <c r="A61" s="300" t="s">
        <v>1109</v>
      </c>
    </row>
    <row r="62" ht="12.75">
      <c r="A62" s="300" t="s">
        <v>1108</v>
      </c>
    </row>
    <row r="63" ht="12.75">
      <c r="A63" s="300" t="s">
        <v>1107</v>
      </c>
    </row>
    <row r="64" ht="12.75">
      <c r="A64" s="300" t="s">
        <v>1106</v>
      </c>
    </row>
    <row r="65" spans="1:7" ht="12.75">
      <c r="A65" s="300" t="s">
        <v>1105</v>
      </c>
      <c r="G65" s="301">
        <v>3.276</v>
      </c>
    </row>
  </sheetData>
  <sheetProtection/>
  <mergeCells count="4">
    <mergeCell ref="H1:J1"/>
    <mergeCell ref="H2:J2"/>
    <mergeCell ref="J11:J12"/>
    <mergeCell ref="J13:J16"/>
  </mergeCells>
  <printOptions gridLines="1" horizontalCentered="1"/>
  <pageMargins left="0.37" right="0.511811023622047" top="0.62992125984252" bottom="0.748031496062992" header="0.275590551181102" footer="0.511811023622047"/>
  <pageSetup firstPageNumber="169" useFirstPageNumber="1" horizontalDpi="600" verticalDpi="600" orientation="landscape" paperSize="9" scale="95" r:id="rId1"/>
  <headerFooter alignWithMargins="0">
    <oddHeader>&amp;L&amp;"Arial,Bold"&amp;12Name of State:SIKKIM&amp;C&amp;"Arial,Bold"&amp;12Financial Performance of SRTC's&amp;R&amp;"Arial,Bold"&amp;12Statement No.16   Rs. in Crore</oddHeader>
    <oddFooter>&amp;C&amp;P</oddFooter>
  </headerFooter>
  <rowBreaks count="1" manualBreakCount="1">
    <brk id="29" max="9" man="1"/>
  </rowBreaks>
</worksheet>
</file>

<file path=xl/worksheets/sheet48.xml><?xml version="1.0" encoding="utf-8"?>
<worksheet xmlns="http://schemas.openxmlformats.org/spreadsheetml/2006/main" xmlns:r="http://schemas.openxmlformats.org/officeDocument/2006/relationships">
  <dimension ref="A2:J18"/>
  <sheetViews>
    <sheetView zoomScaleSheetLayoutView="95" zoomScalePageLayoutView="0" workbookViewId="0" topLeftCell="A1">
      <selection activeCell="H23" sqref="H23"/>
    </sheetView>
  </sheetViews>
  <sheetFormatPr defaultColWidth="10.28125" defaultRowHeight="15"/>
  <cols>
    <col min="1" max="1" width="40.8515625" style="300" customWidth="1"/>
    <col min="2" max="2" width="10.00390625" style="300" bestFit="1" customWidth="1"/>
    <col min="3" max="3" width="10.57421875" style="300" bestFit="1" customWidth="1"/>
    <col min="4" max="4" width="12.421875" style="300" customWidth="1"/>
    <col min="5" max="5" width="10.57421875" style="300" bestFit="1" customWidth="1"/>
    <col min="6" max="6" width="10.00390625" style="300" bestFit="1" customWidth="1"/>
    <col min="7" max="8" width="10.57421875" style="300" bestFit="1" customWidth="1"/>
    <col min="9" max="9" width="11.7109375" style="300" customWidth="1"/>
    <col min="10" max="10" width="12.8515625" style="300" customWidth="1"/>
    <col min="11" max="11" width="9.140625" style="300" customWidth="1"/>
    <col min="12" max="16384" width="10.28125" style="300" customWidth="1"/>
  </cols>
  <sheetData>
    <row r="1" ht="15" customHeight="1"/>
    <row r="2" spans="1:10" ht="19.5" customHeight="1">
      <c r="A2" s="402" t="s">
        <v>1184</v>
      </c>
      <c r="B2" s="402" t="s">
        <v>122</v>
      </c>
      <c r="C2" s="402" t="s">
        <v>121</v>
      </c>
      <c r="D2" s="402" t="s">
        <v>120</v>
      </c>
      <c r="E2" s="402" t="s">
        <v>119</v>
      </c>
      <c r="F2" s="402" t="s">
        <v>118</v>
      </c>
      <c r="G2" s="402" t="s">
        <v>1183</v>
      </c>
      <c r="H2" s="402" t="s">
        <v>116</v>
      </c>
      <c r="I2" s="402" t="s">
        <v>1182</v>
      </c>
      <c r="J2" s="402" t="s">
        <v>1181</v>
      </c>
    </row>
    <row r="3" spans="1:10" ht="19.5" customHeight="1">
      <c r="A3" s="402">
        <v>1</v>
      </c>
      <c r="B3" s="402">
        <v>2</v>
      </c>
      <c r="C3" s="402">
        <v>3</v>
      </c>
      <c r="D3" s="402">
        <v>4</v>
      </c>
      <c r="E3" s="402">
        <v>5</v>
      </c>
      <c r="F3" s="402">
        <v>6</v>
      </c>
      <c r="G3" s="402">
        <v>7</v>
      </c>
      <c r="H3" s="402">
        <v>8</v>
      </c>
      <c r="I3" s="402">
        <v>9</v>
      </c>
      <c r="J3" s="402">
        <v>10</v>
      </c>
    </row>
    <row r="4" spans="1:10" ht="19.5" customHeight="1">
      <c r="A4" s="300" t="s">
        <v>1210</v>
      </c>
      <c r="B4" s="301">
        <v>106</v>
      </c>
      <c r="C4" s="301">
        <v>96</v>
      </c>
      <c r="D4" s="301">
        <v>95</v>
      </c>
      <c r="E4" s="301">
        <v>93</v>
      </c>
      <c r="F4" s="301">
        <v>85</v>
      </c>
      <c r="G4" s="301">
        <v>126</v>
      </c>
      <c r="H4" s="301">
        <v>122</v>
      </c>
      <c r="I4" s="301">
        <v>129</v>
      </c>
      <c r="J4" s="301"/>
    </row>
    <row r="5" spans="1:10" ht="19.5" customHeight="1">
      <c r="A5" s="300" t="s">
        <v>1209</v>
      </c>
      <c r="B5" s="301">
        <v>23</v>
      </c>
      <c r="C5" s="301">
        <v>6</v>
      </c>
      <c r="D5" s="301">
        <v>6</v>
      </c>
      <c r="E5" s="301">
        <v>3</v>
      </c>
      <c r="F5" s="301">
        <v>20</v>
      </c>
      <c r="G5" s="301">
        <v>22</v>
      </c>
      <c r="H5" s="301">
        <v>19</v>
      </c>
      <c r="I5" s="301">
        <v>20</v>
      </c>
      <c r="J5" s="301"/>
    </row>
    <row r="6" spans="1:10" ht="19.5" customHeight="1">
      <c r="A6" s="300" t="s">
        <v>1208</v>
      </c>
      <c r="B6" s="398">
        <v>0.0078</v>
      </c>
      <c r="C6" s="398">
        <v>0.0094</v>
      </c>
      <c r="D6" s="398">
        <v>0.0094</v>
      </c>
      <c r="E6" s="398">
        <v>0.0097</v>
      </c>
      <c r="F6" s="398">
        <v>0.0076</v>
      </c>
      <c r="G6" s="398">
        <v>0.0083</v>
      </c>
      <c r="H6" s="398">
        <v>0.0084</v>
      </c>
      <c r="I6" s="398">
        <v>0.0084</v>
      </c>
      <c r="J6" s="301"/>
    </row>
    <row r="7" spans="1:10" ht="19.5" customHeight="1">
      <c r="A7" s="300" t="s">
        <v>1207</v>
      </c>
      <c r="B7" s="301">
        <v>0.05375</v>
      </c>
      <c r="C7" s="301">
        <v>0.05131</v>
      </c>
      <c r="D7" s="301">
        <v>0.04902</v>
      </c>
      <c r="E7" s="301">
        <v>0.05159</v>
      </c>
      <c r="F7" s="301">
        <v>0.04593</v>
      </c>
      <c r="G7" s="301">
        <v>0.05261</v>
      </c>
      <c r="H7" s="301">
        <v>0.06263</v>
      </c>
      <c r="I7" s="301"/>
      <c r="J7" s="301"/>
    </row>
    <row r="8" spans="1:10" ht="19.5" customHeight="1">
      <c r="A8" s="300" t="s">
        <v>1206</v>
      </c>
      <c r="B8" s="301">
        <v>2075</v>
      </c>
      <c r="C8" s="301">
        <v>2250</v>
      </c>
      <c r="D8" s="301">
        <v>2225</v>
      </c>
      <c r="E8" s="301">
        <v>2250</v>
      </c>
      <c r="F8" s="301">
        <v>1625</v>
      </c>
      <c r="G8" s="301">
        <v>2600</v>
      </c>
      <c r="H8" s="301">
        <v>2575</v>
      </c>
      <c r="I8" s="301"/>
      <c r="J8" s="301"/>
    </row>
    <row r="9" spans="1:10" ht="19.5" customHeight="1">
      <c r="A9" s="300" t="s">
        <v>1205</v>
      </c>
      <c r="B9" s="301">
        <v>0.1141</v>
      </c>
      <c r="C9" s="301">
        <v>0.1168</v>
      </c>
      <c r="D9" s="301">
        <v>0.1215</v>
      </c>
      <c r="E9" s="301">
        <v>0.1422</v>
      </c>
      <c r="F9" s="301">
        <v>0.1541</v>
      </c>
      <c r="G9" s="301">
        <v>0.1521</v>
      </c>
      <c r="H9" s="301">
        <v>0.213</v>
      </c>
      <c r="I9" s="301"/>
      <c r="J9" s="301"/>
    </row>
    <row r="10" spans="1:10" ht="19.5" customHeight="1">
      <c r="A10" s="300" t="s">
        <v>1204</v>
      </c>
      <c r="B10" s="301" t="s">
        <v>1155</v>
      </c>
      <c r="C10" s="301" t="s">
        <v>1154</v>
      </c>
      <c r="D10" s="301" t="s">
        <v>1153</v>
      </c>
      <c r="E10" s="301" t="s">
        <v>1152</v>
      </c>
      <c r="F10" s="301" t="s">
        <v>1151</v>
      </c>
      <c r="G10" s="301" t="s">
        <v>1150</v>
      </c>
      <c r="H10" s="301" t="s">
        <v>1149</v>
      </c>
      <c r="I10" s="301" t="s">
        <v>1148</v>
      </c>
      <c r="J10" s="301"/>
    </row>
    <row r="11" spans="1:10" ht="19.5" customHeight="1">
      <c r="A11" s="300" t="s">
        <v>1203</v>
      </c>
      <c r="B11" s="405">
        <v>4E-06</v>
      </c>
      <c r="C11" s="301">
        <v>3.3E-06</v>
      </c>
      <c r="D11" s="301">
        <v>5.3E-06</v>
      </c>
      <c r="E11" s="301">
        <v>7.2E-06</v>
      </c>
      <c r="F11" s="405">
        <v>9E-06</v>
      </c>
      <c r="G11" s="301">
        <v>6.4E-06</v>
      </c>
      <c r="H11" s="301">
        <v>5.3E-06</v>
      </c>
      <c r="I11" s="301"/>
      <c r="J11" s="301"/>
    </row>
    <row r="12" spans="1:10" ht="19.5" customHeight="1">
      <c r="A12" s="300" t="s">
        <v>1202</v>
      </c>
      <c r="B12" s="301">
        <v>21.24</v>
      </c>
      <c r="C12" s="301">
        <v>22.76</v>
      </c>
      <c r="D12" s="301">
        <v>24.8</v>
      </c>
      <c r="E12" s="301">
        <v>27.57</v>
      </c>
      <c r="F12" s="301">
        <v>33.55</v>
      </c>
      <c r="G12" s="301">
        <v>29.24</v>
      </c>
      <c r="H12" s="301">
        <v>34.02</v>
      </c>
      <c r="I12" s="301"/>
      <c r="J12" s="301"/>
    </row>
    <row r="13" spans="1:10" ht="19.5" customHeight="1">
      <c r="A13" s="300" t="s">
        <v>1201</v>
      </c>
      <c r="B13" s="301"/>
      <c r="C13" s="301"/>
      <c r="D13" s="301"/>
      <c r="E13" s="301"/>
      <c r="F13" s="301"/>
      <c r="G13" s="301"/>
      <c r="H13" s="301"/>
      <c r="I13" s="301"/>
      <c r="J13" s="301"/>
    </row>
    <row r="14" spans="1:10" ht="19.5" customHeight="1">
      <c r="A14" s="300" t="s">
        <v>1200</v>
      </c>
      <c r="B14" s="404" t="s">
        <v>1199</v>
      </c>
      <c r="C14" s="404" t="s">
        <v>1198</v>
      </c>
      <c r="D14" s="404" t="s">
        <v>1197</v>
      </c>
      <c r="E14" s="404" t="s">
        <v>1196</v>
      </c>
      <c r="F14" s="404" t="s">
        <v>1195</v>
      </c>
      <c r="G14" s="404" t="s">
        <v>1194</v>
      </c>
      <c r="H14" s="404" t="s">
        <v>1193</v>
      </c>
      <c r="I14" s="301"/>
      <c r="J14" s="301"/>
    </row>
    <row r="15" spans="1:10" ht="19.5" customHeight="1">
      <c r="A15" s="300" t="s">
        <v>1192</v>
      </c>
      <c r="B15" s="301" t="s">
        <v>775</v>
      </c>
      <c r="C15" s="301" t="s">
        <v>775</v>
      </c>
      <c r="D15" s="301" t="s">
        <v>775</v>
      </c>
      <c r="E15" s="301" t="s">
        <v>775</v>
      </c>
      <c r="F15" s="301" t="s">
        <v>775</v>
      </c>
      <c r="G15" s="301" t="s">
        <v>775</v>
      </c>
      <c r="H15" s="301" t="s">
        <v>775</v>
      </c>
      <c r="I15" s="301"/>
      <c r="J15" s="301"/>
    </row>
    <row r="16" spans="1:10" ht="19.5" customHeight="1">
      <c r="A16" s="300" t="s">
        <v>1191</v>
      </c>
      <c r="B16" s="301">
        <v>2515</v>
      </c>
      <c r="C16" s="301">
        <v>2608</v>
      </c>
      <c r="D16" s="301">
        <v>2552</v>
      </c>
      <c r="E16" s="301">
        <v>2626</v>
      </c>
      <c r="F16" s="301">
        <v>2305</v>
      </c>
      <c r="G16" s="301">
        <v>2484</v>
      </c>
      <c r="H16" s="301">
        <v>3376</v>
      </c>
      <c r="I16" s="301"/>
      <c r="J16" s="301"/>
    </row>
    <row r="17" spans="1:10" ht="12.75">
      <c r="A17" s="300" t="s">
        <v>1190</v>
      </c>
      <c r="B17" s="301">
        <v>29</v>
      </c>
      <c r="C17" s="301"/>
      <c r="D17" s="301"/>
      <c r="E17" s="403">
        <v>8</v>
      </c>
      <c r="F17" s="301"/>
      <c r="G17" s="301">
        <v>41</v>
      </c>
      <c r="H17" s="301">
        <v>2</v>
      </c>
      <c r="I17" s="301">
        <v>7</v>
      </c>
      <c r="J17" s="301"/>
    </row>
    <row r="18" spans="1:10" ht="12.75">
      <c r="A18" s="300" t="s">
        <v>1189</v>
      </c>
      <c r="B18" s="301">
        <v>21</v>
      </c>
      <c r="C18" s="301">
        <v>10</v>
      </c>
      <c r="D18" s="301">
        <v>1</v>
      </c>
      <c r="E18" s="301">
        <v>10</v>
      </c>
      <c r="F18" s="301">
        <v>8</v>
      </c>
      <c r="G18" s="301"/>
      <c r="H18" s="301">
        <v>6</v>
      </c>
      <c r="I18" s="301"/>
      <c r="J18" s="301"/>
    </row>
  </sheetData>
  <sheetProtection/>
  <printOptions gridLines="1" horizontalCentered="1"/>
  <pageMargins left="0.26" right="0.39" top="1.37795275590551" bottom="0.984251968503937" header="0.905511811023622" footer="0.511811023622047"/>
  <pageSetup firstPageNumber="171" useFirstPageNumber="1" horizontalDpi="600" verticalDpi="600" orientation="landscape" paperSize="9" scale="97" r:id="rId1"/>
  <headerFooter alignWithMargins="0">
    <oddHeader>&amp;L&amp;"Arial,Bold"&amp;12Name of State:SIKKIM&amp;C&amp;"Arial,Bold"&amp;12Utilisation of Fleet&amp;R&amp;"Arial,Bold"&amp;12Statement No.17</oddHeader>
    <oddFooter>&amp;C&amp;P</oddFooter>
  </headerFooter>
</worksheet>
</file>

<file path=xl/worksheets/sheet49.xml><?xml version="1.0" encoding="utf-8"?>
<worksheet xmlns="http://schemas.openxmlformats.org/spreadsheetml/2006/main" xmlns:r="http://schemas.openxmlformats.org/officeDocument/2006/relationships">
  <dimension ref="A2:F17"/>
  <sheetViews>
    <sheetView workbookViewId="0" topLeftCell="A1">
      <selection activeCell="C7" sqref="C7"/>
    </sheetView>
  </sheetViews>
  <sheetFormatPr defaultColWidth="10.28125" defaultRowHeight="15"/>
  <cols>
    <col min="1" max="1" width="49.00390625" style="300" customWidth="1"/>
    <col min="2" max="2" width="19.00390625" style="300" customWidth="1"/>
    <col min="3" max="3" width="20.57421875" style="300" customWidth="1"/>
    <col min="4" max="4" width="18.57421875" style="300" customWidth="1"/>
    <col min="5" max="5" width="15.28125" style="300" customWidth="1"/>
    <col min="6" max="6" width="17.00390625" style="300" customWidth="1"/>
    <col min="7" max="16384" width="10.28125" style="300" customWidth="1"/>
  </cols>
  <sheetData>
    <row r="1" ht="20.25" customHeight="1"/>
    <row r="2" spans="1:6" ht="15">
      <c r="A2" s="397" t="s">
        <v>1188</v>
      </c>
      <c r="B2" s="397" t="s">
        <v>1233</v>
      </c>
      <c r="C2" s="397"/>
      <c r="D2" s="397"/>
      <c r="E2" s="397"/>
      <c r="F2" s="408" t="s">
        <v>1232</v>
      </c>
    </row>
    <row r="3" spans="2:6" ht="19.5" customHeight="1">
      <c r="B3" s="397"/>
      <c r="C3" s="397"/>
      <c r="D3" s="397"/>
      <c r="E3" s="397"/>
      <c r="F3" s="408" t="s">
        <v>1185</v>
      </c>
    </row>
    <row r="4" spans="1:6" ht="19.5" customHeight="1">
      <c r="A4" s="402" t="s">
        <v>1184</v>
      </c>
      <c r="B4" s="402" t="s">
        <v>112</v>
      </c>
      <c r="C4" s="402" t="s">
        <v>111</v>
      </c>
      <c r="D4" s="402" t="s">
        <v>110</v>
      </c>
      <c r="E4" s="402" t="s">
        <v>109</v>
      </c>
      <c r="F4" s="402" t="s">
        <v>108</v>
      </c>
    </row>
    <row r="5" spans="1:6" ht="19.5" customHeight="1">
      <c r="A5" s="402">
        <v>1</v>
      </c>
      <c r="B5" s="402">
        <v>2</v>
      </c>
      <c r="C5" s="402">
        <v>3</v>
      </c>
      <c r="D5" s="402">
        <v>4</v>
      </c>
      <c r="E5" s="402">
        <v>5</v>
      </c>
      <c r="F5" s="402">
        <v>6</v>
      </c>
    </row>
    <row r="6" ht="19.5" customHeight="1">
      <c r="A6" s="300" t="s">
        <v>1231</v>
      </c>
    </row>
    <row r="7" ht="19.5" customHeight="1">
      <c r="A7" s="300" t="s">
        <v>1230</v>
      </c>
    </row>
    <row r="8" ht="19.5" customHeight="1">
      <c r="A8" s="300" t="s">
        <v>1229</v>
      </c>
    </row>
    <row r="9" ht="19.5" customHeight="1">
      <c r="A9" s="300" t="s">
        <v>1228</v>
      </c>
    </row>
    <row r="10" ht="19.5" customHeight="1">
      <c r="A10" s="300" t="s">
        <v>1227</v>
      </c>
    </row>
    <row r="11" ht="19.5" customHeight="1">
      <c r="A11" s="300" t="s">
        <v>1226</v>
      </c>
    </row>
    <row r="12" ht="19.5" customHeight="1">
      <c r="A12" s="300" t="s">
        <v>1225</v>
      </c>
    </row>
    <row r="13" spans="1:6" ht="19.5" customHeight="1">
      <c r="A13" s="300" t="s">
        <v>1224</v>
      </c>
      <c r="B13" s="301">
        <v>140</v>
      </c>
      <c r="C13" s="301">
        <v>142</v>
      </c>
      <c r="D13" s="301">
        <v>150</v>
      </c>
      <c r="E13" s="301">
        <v>155</v>
      </c>
      <c r="F13" s="301">
        <v>160</v>
      </c>
    </row>
    <row r="14" spans="1:6" ht="19.5" customHeight="1">
      <c r="A14" s="300" t="s">
        <v>1223</v>
      </c>
      <c r="B14" s="407">
        <v>0.85</v>
      </c>
      <c r="C14" s="407">
        <v>0.85</v>
      </c>
      <c r="D14" s="407">
        <v>0.85</v>
      </c>
      <c r="E14" s="407">
        <v>0.85</v>
      </c>
      <c r="F14" s="407">
        <v>0.85</v>
      </c>
    </row>
    <row r="15" spans="1:6" ht="12.75">
      <c r="A15" s="300" t="s">
        <v>1222</v>
      </c>
      <c r="B15" s="301" t="s">
        <v>1221</v>
      </c>
      <c r="C15" s="301" t="s">
        <v>1215</v>
      </c>
      <c r="D15" s="301" t="s">
        <v>1220</v>
      </c>
      <c r="E15" s="301" t="s">
        <v>1219</v>
      </c>
      <c r="F15" s="301" t="s">
        <v>1218</v>
      </c>
    </row>
    <row r="16" spans="1:6" ht="12.75">
      <c r="A16" s="300" t="s">
        <v>1217</v>
      </c>
      <c r="B16" s="406">
        <v>50000</v>
      </c>
      <c r="C16" s="406">
        <v>55000</v>
      </c>
      <c r="D16" s="406">
        <v>60000</v>
      </c>
      <c r="E16" s="406">
        <v>65000</v>
      </c>
      <c r="F16" s="406">
        <v>70000</v>
      </c>
    </row>
    <row r="17" spans="1:6" ht="12.75">
      <c r="A17" s="300" t="s">
        <v>1216</v>
      </c>
      <c r="B17" s="301" t="s">
        <v>1215</v>
      </c>
      <c r="C17" s="301" t="s">
        <v>1214</v>
      </c>
      <c r="D17" s="301" t="s">
        <v>1213</v>
      </c>
      <c r="E17" s="301" t="s">
        <v>1212</v>
      </c>
      <c r="F17" s="301" t="s">
        <v>1211</v>
      </c>
    </row>
  </sheetData>
  <sheetProtection/>
  <printOptions gridLines="1" horizontalCentered="1"/>
  <pageMargins left="0.2" right="0.15" top="1.5748031496063" bottom="0.984251968503937" header="0.984251968503937" footer="0.511811023622047"/>
  <pageSetup firstPageNumber="172" useFirstPageNumber="1" horizontalDpi="600" verticalDpi="600" orientation="landscape" paperSize="9" r:id="rId1"/>
  <headerFooter alignWithMargins="0">
    <oddHeader>&amp;L&amp;"Arial,Bold"&amp;12Name of State:SIKKIM&amp;C&amp;"Arial,Bold"&amp;12Expected performance of SRTC during the Forecast period&amp;R&amp;"Arial,Bold"&amp;12Statement No.18   Rs. in Crore</oddHeader>
    <oddFooter>&amp;C&amp;P</oddFooter>
  </headerFooter>
</worksheet>
</file>

<file path=xl/worksheets/sheet5.xml><?xml version="1.0" encoding="utf-8"?>
<worksheet xmlns="http://schemas.openxmlformats.org/spreadsheetml/2006/main" xmlns:r="http://schemas.openxmlformats.org/officeDocument/2006/relationships">
  <dimension ref="A1:Y174"/>
  <sheetViews>
    <sheetView view="pageBreakPreview" zoomScaleSheetLayoutView="100" zoomScalePageLayoutView="0" workbookViewId="0" topLeftCell="A1">
      <pane xSplit="2" ySplit="3" topLeftCell="F4" activePane="bottomRight" state="frozen"/>
      <selection pane="topLeft" activeCell="A1" sqref="A1"/>
      <selection pane="topRight" activeCell="C1" sqref="C1"/>
      <selection pane="bottomLeft" activeCell="A4" sqref="A4"/>
      <selection pane="bottomRight" activeCell="Q8" sqref="Q8"/>
    </sheetView>
  </sheetViews>
  <sheetFormatPr defaultColWidth="11.421875" defaultRowHeight="15"/>
  <cols>
    <col min="1" max="1" width="11.57421875" style="63" customWidth="1"/>
    <col min="2" max="2" width="35.7109375" style="63" customWidth="1"/>
    <col min="3" max="9" width="9.7109375" style="63" customWidth="1"/>
    <col min="10" max="11" width="10.00390625" style="63" customWidth="1"/>
    <col min="12" max="12" width="9.421875" style="63" customWidth="1"/>
    <col min="13" max="14" width="10.00390625" style="63" customWidth="1"/>
    <col min="15" max="15" width="9.7109375" style="63" customWidth="1"/>
    <col min="16" max="16" width="10.28125" style="63" customWidth="1"/>
    <col min="17" max="17" width="10.00390625" style="63" customWidth="1"/>
    <col min="18" max="18" width="7.57421875" style="63" customWidth="1"/>
    <col min="19" max="16384" width="11.421875" style="63" customWidth="1"/>
  </cols>
  <sheetData>
    <row r="1" spans="1:17" s="110" customFormat="1" ht="24.75" customHeight="1">
      <c r="A1" s="108" t="s">
        <v>128</v>
      </c>
      <c r="B1" s="105" t="s">
        <v>407</v>
      </c>
      <c r="C1" s="577" t="s">
        <v>127</v>
      </c>
      <c r="D1" s="578"/>
      <c r="E1" s="578"/>
      <c r="F1" s="578"/>
      <c r="G1" s="578"/>
      <c r="H1" s="578"/>
      <c r="I1" s="579"/>
      <c r="J1" s="105" t="s">
        <v>126</v>
      </c>
      <c r="K1" s="111" t="s">
        <v>125</v>
      </c>
      <c r="L1" s="111" t="s">
        <v>406</v>
      </c>
      <c r="M1" s="577" t="s">
        <v>123</v>
      </c>
      <c r="N1" s="578"/>
      <c r="O1" s="578"/>
      <c r="P1" s="578"/>
      <c r="Q1" s="579"/>
    </row>
    <row r="2" spans="1:17" ht="15" customHeight="1">
      <c r="A2" s="109"/>
      <c r="B2" s="108" t="s">
        <v>154</v>
      </c>
      <c r="C2" s="107" t="s">
        <v>122</v>
      </c>
      <c r="D2" s="107" t="s">
        <v>121</v>
      </c>
      <c r="E2" s="107" t="s">
        <v>120</v>
      </c>
      <c r="F2" s="107" t="s">
        <v>119</v>
      </c>
      <c r="G2" s="107" t="s">
        <v>118</v>
      </c>
      <c r="H2" s="107" t="s">
        <v>117</v>
      </c>
      <c r="I2" s="107" t="s">
        <v>116</v>
      </c>
      <c r="J2" s="107" t="s">
        <v>115</v>
      </c>
      <c r="K2" s="107" t="s">
        <v>114</v>
      </c>
      <c r="L2" s="107" t="s">
        <v>113</v>
      </c>
      <c r="M2" s="106" t="s">
        <v>112</v>
      </c>
      <c r="N2" s="106" t="s">
        <v>111</v>
      </c>
      <c r="O2" s="106" t="s">
        <v>110</v>
      </c>
      <c r="P2" s="106" t="s">
        <v>109</v>
      </c>
      <c r="Q2" s="106" t="s">
        <v>108</v>
      </c>
    </row>
    <row r="3" spans="1:17" ht="12.75" customHeight="1">
      <c r="A3" s="105">
        <v>1</v>
      </c>
      <c r="B3" s="105">
        <v>2</v>
      </c>
      <c r="C3" s="105">
        <v>3</v>
      </c>
      <c r="D3" s="105">
        <v>4</v>
      </c>
      <c r="E3" s="105">
        <v>5</v>
      </c>
      <c r="F3" s="105">
        <v>6</v>
      </c>
      <c r="G3" s="105">
        <v>7</v>
      </c>
      <c r="H3" s="105">
        <v>8</v>
      </c>
      <c r="I3" s="105">
        <v>9</v>
      </c>
      <c r="J3" s="105">
        <v>10</v>
      </c>
      <c r="K3" s="105">
        <v>11</v>
      </c>
      <c r="L3" s="105">
        <v>12</v>
      </c>
      <c r="M3" s="105">
        <v>13</v>
      </c>
      <c r="N3" s="105">
        <v>14</v>
      </c>
      <c r="O3" s="105">
        <v>15</v>
      </c>
      <c r="P3" s="105">
        <v>16</v>
      </c>
      <c r="Q3" s="105">
        <v>17</v>
      </c>
    </row>
    <row r="4" spans="1:17" ht="19.5" customHeight="1">
      <c r="A4" s="84" t="s">
        <v>405</v>
      </c>
      <c r="B4" s="90" t="s">
        <v>404</v>
      </c>
      <c r="C4" s="104">
        <v>521.6876000000001</v>
      </c>
      <c r="D4" s="104">
        <v>537.9527999999999</v>
      </c>
      <c r="E4" s="104">
        <v>737.4832</v>
      </c>
      <c r="F4" s="104">
        <v>886.5136</v>
      </c>
      <c r="G4" s="104">
        <v>851.3268999999999</v>
      </c>
      <c r="H4" s="104">
        <v>979.8100999999999</v>
      </c>
      <c r="I4" s="104">
        <v>1104.2003</v>
      </c>
      <c r="J4" s="104">
        <v>1169.3444</v>
      </c>
      <c r="K4" s="104">
        <v>1252.2354</v>
      </c>
      <c r="L4" s="104">
        <v>1379.0872547492058</v>
      </c>
      <c r="M4" s="104">
        <v>1519.0947694703214</v>
      </c>
      <c r="N4" s="104">
        <v>1673.6538301676742</v>
      </c>
      <c r="O4" s="104">
        <v>1844.3117998558978</v>
      </c>
      <c r="P4" s="104">
        <v>2032.7843253641072</v>
      </c>
      <c r="Q4" s="104">
        <v>2240.974050048682</v>
      </c>
    </row>
    <row r="5" spans="1:23" ht="21.75" customHeight="1">
      <c r="A5" s="84" t="s">
        <v>166</v>
      </c>
      <c r="B5" s="90" t="s">
        <v>403</v>
      </c>
      <c r="C5" s="104">
        <v>804.5289</v>
      </c>
      <c r="D5" s="104">
        <v>905.5652</v>
      </c>
      <c r="E5" s="104">
        <v>1133.9598</v>
      </c>
      <c r="F5" s="104">
        <v>1287.5397</v>
      </c>
      <c r="G5" s="104">
        <v>1336.8709</v>
      </c>
      <c r="H5" s="104">
        <v>2437.0958</v>
      </c>
      <c r="I5" s="104">
        <v>2721.7637999999997</v>
      </c>
      <c r="J5" s="104">
        <v>3170.7873</v>
      </c>
      <c r="K5" s="104">
        <v>3662.6521000000002</v>
      </c>
      <c r="L5" s="104">
        <v>4165.723284093022</v>
      </c>
      <c r="M5" s="104">
        <v>4739.412699472485</v>
      </c>
      <c r="N5" s="104">
        <v>5393.778900864729</v>
      </c>
      <c r="O5" s="104">
        <v>6140.327426762414</v>
      </c>
      <c r="P5" s="104">
        <v>6992.220405042232</v>
      </c>
      <c r="Q5" s="104">
        <v>7964.516673598979</v>
      </c>
      <c r="S5" s="98"/>
      <c r="T5" s="98"/>
      <c r="U5" s="98"/>
      <c r="V5" s="98"/>
      <c r="W5" s="98"/>
    </row>
    <row r="6" spans="1:23" ht="21.75" customHeight="1">
      <c r="A6" s="84" t="s">
        <v>402</v>
      </c>
      <c r="B6" s="90" t="s">
        <v>164</v>
      </c>
      <c r="C6" s="92">
        <v>279.5389</v>
      </c>
      <c r="D6" s="92">
        <v>293.9152</v>
      </c>
      <c r="E6" s="92">
        <v>435.47979999999995</v>
      </c>
      <c r="F6" s="92">
        <v>524.9197</v>
      </c>
      <c r="G6" s="92">
        <v>527.5509</v>
      </c>
      <c r="H6" s="92">
        <v>566.8158</v>
      </c>
      <c r="I6" s="92">
        <v>652.5638</v>
      </c>
      <c r="J6" s="92">
        <v>700.2673</v>
      </c>
      <c r="K6" s="92">
        <v>770.3121000000001</v>
      </c>
      <c r="L6" s="79">
        <v>849.6114840930226</v>
      </c>
      <c r="M6" s="79">
        <v>937.3744174724845</v>
      </c>
      <c r="N6" s="79">
        <v>1034.5338048847284</v>
      </c>
      <c r="O6" s="79">
        <v>1142.1283446702137</v>
      </c>
      <c r="P6" s="79">
        <v>1261.314827880874</v>
      </c>
      <c r="Q6" s="79">
        <v>1393.381898522343</v>
      </c>
      <c r="R6" s="98"/>
      <c r="S6" s="98"/>
      <c r="T6" s="98"/>
      <c r="U6" s="98"/>
      <c r="V6" s="98"/>
      <c r="W6" s="98"/>
    </row>
    <row r="7" spans="1:25" ht="21.75" customHeight="1">
      <c r="A7" s="86" t="s">
        <v>401</v>
      </c>
      <c r="B7" s="90" t="s">
        <v>400</v>
      </c>
      <c r="C7" s="104"/>
      <c r="D7" s="104"/>
      <c r="E7" s="104"/>
      <c r="F7" s="104"/>
      <c r="G7" s="104"/>
      <c r="H7" s="104"/>
      <c r="I7" s="76"/>
      <c r="J7" s="92">
        <v>221.9909</v>
      </c>
      <c r="K7" s="92">
        <v>253.06959999999998</v>
      </c>
      <c r="L7" s="79">
        <v>279.5153732</v>
      </c>
      <c r="M7" s="79">
        <v>308.72472969940003</v>
      </c>
      <c r="N7" s="79">
        <v>340.9864639529873</v>
      </c>
      <c r="O7" s="79">
        <v>558.6171580751685</v>
      </c>
      <c r="P7" s="79">
        <v>622.1246752650345</v>
      </c>
      <c r="Q7" s="79">
        <v>692.953040499473</v>
      </c>
      <c r="S7" s="101"/>
      <c r="T7" s="101"/>
      <c r="U7" s="101"/>
      <c r="V7" s="101"/>
      <c r="W7" s="101"/>
      <c r="X7" s="101"/>
      <c r="Y7" s="101"/>
    </row>
    <row r="8" spans="1:25" ht="36">
      <c r="A8" s="78"/>
      <c r="B8" s="75" t="s">
        <v>399</v>
      </c>
      <c r="C8" s="85"/>
      <c r="D8" s="76"/>
      <c r="E8" s="76"/>
      <c r="F8" s="76"/>
      <c r="G8" s="76"/>
      <c r="H8" s="76"/>
      <c r="I8" s="76"/>
      <c r="J8" s="76"/>
      <c r="K8" s="92"/>
      <c r="L8" s="76"/>
      <c r="M8" s="76"/>
      <c r="N8" s="76"/>
      <c r="O8" s="92"/>
      <c r="P8" s="92"/>
      <c r="Q8" s="92"/>
      <c r="S8" s="101"/>
      <c r="T8" s="101"/>
      <c r="U8" s="101"/>
      <c r="V8" s="101"/>
      <c r="W8" s="101"/>
      <c r="X8" s="101"/>
      <c r="Y8" s="101"/>
    </row>
    <row r="9" spans="1:25" ht="21.75" customHeight="1">
      <c r="A9" s="86" t="s">
        <v>398</v>
      </c>
      <c r="B9" s="90" t="s">
        <v>397</v>
      </c>
      <c r="C9" s="85"/>
      <c r="D9" s="76"/>
      <c r="E9" s="76"/>
      <c r="F9" s="76"/>
      <c r="G9" s="76"/>
      <c r="H9" s="76"/>
      <c r="I9" s="76"/>
      <c r="J9" s="96"/>
      <c r="K9" s="102"/>
      <c r="L9" s="102"/>
      <c r="M9" s="102"/>
      <c r="N9" s="102"/>
      <c r="O9" s="102"/>
      <c r="P9" s="102"/>
      <c r="Q9" s="102"/>
      <c r="S9" s="101"/>
      <c r="T9" s="101"/>
      <c r="U9" s="101"/>
      <c r="V9" s="101"/>
      <c r="W9" s="101"/>
      <c r="X9" s="95"/>
      <c r="Y9" s="95"/>
    </row>
    <row r="10" spans="1:25" ht="21.75" customHeight="1">
      <c r="A10" s="103" t="s">
        <v>396</v>
      </c>
      <c r="B10" s="90" t="s">
        <v>395</v>
      </c>
      <c r="C10" s="85"/>
      <c r="D10" s="76"/>
      <c r="E10" s="76"/>
      <c r="F10" s="76"/>
      <c r="G10" s="76"/>
      <c r="H10" s="76"/>
      <c r="I10" s="76"/>
      <c r="J10" s="96"/>
      <c r="K10" s="102">
        <v>110.58130000000017</v>
      </c>
      <c r="L10" s="102">
        <v>125.2464618634749</v>
      </c>
      <c r="M10" s="102">
        <v>141.8593077723524</v>
      </c>
      <c r="N10" s="102">
        <v>160.6786298011997</v>
      </c>
      <c r="O10" s="102"/>
      <c r="P10" s="102"/>
      <c r="Q10" s="102"/>
      <c r="S10" s="101"/>
      <c r="T10" s="101"/>
      <c r="U10" s="101"/>
      <c r="V10" s="101"/>
      <c r="W10" s="101"/>
      <c r="X10" s="95"/>
      <c r="Y10" s="95"/>
    </row>
    <row r="11" spans="1:25" ht="36">
      <c r="A11" s="78"/>
      <c r="B11" s="75" t="s">
        <v>394</v>
      </c>
      <c r="C11" s="85"/>
      <c r="D11" s="76"/>
      <c r="E11" s="76"/>
      <c r="F11" s="76"/>
      <c r="G11" s="76"/>
      <c r="H11" s="76"/>
      <c r="I11" s="76"/>
      <c r="J11" s="76"/>
      <c r="K11" s="76"/>
      <c r="L11" s="76"/>
      <c r="M11" s="76"/>
      <c r="N11" s="76"/>
      <c r="O11" s="76"/>
      <c r="P11" s="76"/>
      <c r="Q11" s="76"/>
      <c r="S11" s="101"/>
      <c r="T11" s="95"/>
      <c r="U11" s="95"/>
      <c r="V11" s="95"/>
      <c r="W11" s="95"/>
      <c r="X11" s="95"/>
      <c r="Y11" s="95"/>
    </row>
    <row r="12" spans="1:19" ht="21.75" customHeight="1">
      <c r="A12" s="86" t="s">
        <v>393</v>
      </c>
      <c r="B12" s="90" t="s">
        <v>392</v>
      </c>
      <c r="C12" s="93">
        <v>0</v>
      </c>
      <c r="D12" s="93">
        <v>0</v>
      </c>
      <c r="E12" s="93">
        <v>0</v>
      </c>
      <c r="F12" s="93">
        <v>0</v>
      </c>
      <c r="G12" s="93">
        <v>0</v>
      </c>
      <c r="H12" s="93">
        <v>0</v>
      </c>
      <c r="I12" s="93">
        <v>0</v>
      </c>
      <c r="J12" s="93">
        <v>0</v>
      </c>
      <c r="K12" s="93">
        <v>0</v>
      </c>
      <c r="L12" s="79">
        <v>0</v>
      </c>
      <c r="M12" s="79">
        <v>0</v>
      </c>
      <c r="N12" s="79">
        <v>0</v>
      </c>
      <c r="O12" s="79">
        <v>0</v>
      </c>
      <c r="P12" s="79">
        <v>0</v>
      </c>
      <c r="Q12" s="79">
        <v>0</v>
      </c>
      <c r="S12" s="98"/>
    </row>
    <row r="13" spans="1:17" ht="21.75" customHeight="1">
      <c r="A13" s="86" t="s">
        <v>391</v>
      </c>
      <c r="B13" s="90" t="s">
        <v>390</v>
      </c>
      <c r="C13" s="93">
        <v>4.291399999999999</v>
      </c>
      <c r="D13" s="93">
        <v>4.8843</v>
      </c>
      <c r="E13" s="93">
        <v>6.5603</v>
      </c>
      <c r="F13" s="93">
        <v>8.6309</v>
      </c>
      <c r="G13" s="93">
        <v>7.8636</v>
      </c>
      <c r="H13" s="93">
        <v>7.9228</v>
      </c>
      <c r="I13" s="93">
        <v>7.8159</v>
      </c>
      <c r="J13" s="93">
        <v>10</v>
      </c>
      <c r="K13" s="93">
        <v>10</v>
      </c>
      <c r="L13" s="79">
        <v>11.33340509169982</v>
      </c>
      <c r="M13" s="79">
        <v>12.844607097256741</v>
      </c>
      <c r="N13" s="79">
        <v>14.557313547693319</v>
      </c>
      <c r="O13" s="79">
        <v>16.49839314828982</v>
      </c>
      <c r="P13" s="79">
        <v>18.69829729116933</v>
      </c>
      <c r="Q13" s="79">
        <v>21.19153777258554</v>
      </c>
    </row>
    <row r="14" spans="1:17" ht="21.75" customHeight="1">
      <c r="A14" s="86" t="s">
        <v>389</v>
      </c>
      <c r="B14" s="90" t="s">
        <v>388</v>
      </c>
      <c r="C14" s="93">
        <v>7.330299999999999</v>
      </c>
      <c r="D14" s="93">
        <v>4.6059</v>
      </c>
      <c r="E14" s="93">
        <v>5.6575</v>
      </c>
      <c r="F14" s="93">
        <v>3.3945999999999996</v>
      </c>
      <c r="G14" s="93">
        <v>6.1552999999999995</v>
      </c>
      <c r="H14" s="93">
        <v>1.8476</v>
      </c>
      <c r="I14" s="93">
        <v>6.395499999999999</v>
      </c>
      <c r="J14" s="93">
        <v>6.395499999999999</v>
      </c>
      <c r="K14" s="93">
        <v>7.1</v>
      </c>
      <c r="L14" s="79">
        <v>8.046717615106871</v>
      </c>
      <c r="M14" s="79">
        <v>9.119671039052285</v>
      </c>
      <c r="N14" s="79">
        <v>10.335692618862256</v>
      </c>
      <c r="O14" s="79">
        <v>11.713859135285773</v>
      </c>
      <c r="P14" s="79">
        <v>13.275791076730222</v>
      </c>
      <c r="Q14" s="79">
        <v>15.045991818535732</v>
      </c>
    </row>
    <row r="15" spans="1:17" ht="21.75" customHeight="1">
      <c r="A15" s="83">
        <v>101</v>
      </c>
      <c r="B15" s="90" t="s">
        <v>387</v>
      </c>
      <c r="C15" s="93">
        <v>6.432</v>
      </c>
      <c r="D15" s="93">
        <v>3.7209</v>
      </c>
      <c r="E15" s="93">
        <v>2.7232</v>
      </c>
      <c r="F15" s="93">
        <v>1.1654</v>
      </c>
      <c r="G15" s="93">
        <v>4.9137</v>
      </c>
      <c r="H15" s="93">
        <v>0.5616</v>
      </c>
      <c r="I15" s="93">
        <v>0.8634000000000001</v>
      </c>
      <c r="J15" s="93">
        <v>0.6</v>
      </c>
      <c r="K15" s="93">
        <v>0.6</v>
      </c>
      <c r="L15" s="79">
        <v>0.6800043055019892</v>
      </c>
      <c r="M15" s="79">
        <v>0.7706764258354044</v>
      </c>
      <c r="N15" s="79">
        <v>0.8734388128615991</v>
      </c>
      <c r="O15" s="79">
        <v>0.9899035888973893</v>
      </c>
      <c r="P15" s="79">
        <v>1.1218978374701596</v>
      </c>
      <c r="Q15" s="79">
        <v>1.2714922663551322</v>
      </c>
    </row>
    <row r="16" spans="1:17" ht="21.75" customHeight="1">
      <c r="A16" s="83">
        <v>102</v>
      </c>
      <c r="B16" s="90" t="s">
        <v>386</v>
      </c>
      <c r="C16" s="100"/>
      <c r="D16" s="99"/>
      <c r="E16" s="99"/>
      <c r="F16" s="99"/>
      <c r="G16" s="99"/>
      <c r="H16" s="99"/>
      <c r="I16" s="99"/>
      <c r="J16" s="99"/>
      <c r="K16" s="99"/>
      <c r="L16" s="79">
        <v>0</v>
      </c>
      <c r="M16" s="79">
        <v>0</v>
      </c>
      <c r="N16" s="79">
        <v>0</v>
      </c>
      <c r="O16" s="79">
        <v>0</v>
      </c>
      <c r="P16" s="79">
        <v>0</v>
      </c>
      <c r="Q16" s="79">
        <v>0</v>
      </c>
    </row>
    <row r="17" spans="1:17" ht="21.75" customHeight="1">
      <c r="A17" s="83">
        <v>103</v>
      </c>
      <c r="B17" s="90" t="s">
        <v>385</v>
      </c>
      <c r="C17" s="93">
        <v>0.8983</v>
      </c>
      <c r="D17" s="93">
        <v>0.885</v>
      </c>
      <c r="E17" s="93">
        <v>2.9343</v>
      </c>
      <c r="F17" s="93">
        <v>2.2292</v>
      </c>
      <c r="G17" s="93">
        <v>1.2416</v>
      </c>
      <c r="H17" s="93">
        <v>1.286</v>
      </c>
      <c r="I17" s="93">
        <v>5.532100000000001</v>
      </c>
      <c r="J17" s="93">
        <v>5.7955</v>
      </c>
      <c r="K17" s="93">
        <v>6.5</v>
      </c>
      <c r="L17" s="79">
        <v>7.366713309604883</v>
      </c>
      <c r="M17" s="79">
        <v>8.348994613216881</v>
      </c>
      <c r="N17" s="79">
        <v>9.462253806000657</v>
      </c>
      <c r="O17" s="79">
        <v>10.723955546388384</v>
      </c>
      <c r="P17" s="79">
        <v>12.153893239260062</v>
      </c>
      <c r="Q17" s="79">
        <v>13.7744995521806</v>
      </c>
    </row>
    <row r="18" spans="1:17" ht="21.75" customHeight="1">
      <c r="A18" s="86" t="s">
        <v>384</v>
      </c>
      <c r="B18" s="90" t="s">
        <v>383</v>
      </c>
      <c r="C18" s="93">
        <v>5.7029</v>
      </c>
      <c r="D18" s="93">
        <v>8.2691</v>
      </c>
      <c r="E18" s="93">
        <v>5.3475</v>
      </c>
      <c r="F18" s="93">
        <v>6.4547</v>
      </c>
      <c r="G18" s="93">
        <v>6.765599999999999</v>
      </c>
      <c r="H18" s="93">
        <v>8.5106</v>
      </c>
      <c r="I18" s="93">
        <v>12.5659</v>
      </c>
      <c r="J18" s="93">
        <v>12.2435</v>
      </c>
      <c r="K18" s="93">
        <v>13.34</v>
      </c>
      <c r="L18" s="79">
        <v>14.51392</v>
      </c>
      <c r="M18" s="79">
        <v>15.791144960000002</v>
      </c>
      <c r="N18" s="79">
        <v>17.180765716480003</v>
      </c>
      <c r="O18" s="79">
        <v>18.692673099530246</v>
      </c>
      <c r="P18" s="79">
        <v>20.337628332288908</v>
      </c>
      <c r="Q18" s="79">
        <v>22.127339625530333</v>
      </c>
    </row>
    <row r="19" spans="1:17" ht="21.75" customHeight="1">
      <c r="A19" s="83" t="s">
        <v>382</v>
      </c>
      <c r="B19" s="90" t="s">
        <v>381</v>
      </c>
      <c r="C19" s="93">
        <v>1.3118</v>
      </c>
      <c r="D19" s="93">
        <v>1.3835</v>
      </c>
      <c r="E19" s="93">
        <v>1.2953999999999999</v>
      </c>
      <c r="F19" s="93">
        <v>1.2183000000000002</v>
      </c>
      <c r="G19" s="93">
        <v>1.3391</v>
      </c>
      <c r="H19" s="93">
        <v>1.5036</v>
      </c>
      <c r="I19" s="93">
        <v>2.1779</v>
      </c>
      <c r="J19" s="93">
        <v>2.1</v>
      </c>
      <c r="K19" s="93">
        <v>2.1</v>
      </c>
      <c r="L19" s="79">
        <v>2.2848</v>
      </c>
      <c r="M19" s="79">
        <v>2.4858624000000002</v>
      </c>
      <c r="N19" s="79">
        <v>2.7046182912000005</v>
      </c>
      <c r="O19" s="79">
        <v>2.9426247008256006</v>
      </c>
      <c r="P19" s="79">
        <v>3.2015756744982538</v>
      </c>
      <c r="Q19" s="79">
        <v>3.4833143338541004</v>
      </c>
    </row>
    <row r="20" spans="1:17" ht="21.75" customHeight="1">
      <c r="A20" s="78" t="s">
        <v>184</v>
      </c>
      <c r="B20" s="90" t="s">
        <v>380</v>
      </c>
      <c r="C20" s="93">
        <v>4.3911</v>
      </c>
      <c r="D20" s="93">
        <v>6.885599999999999</v>
      </c>
      <c r="E20" s="93">
        <v>4.052099999999999</v>
      </c>
      <c r="F20" s="93">
        <v>5.2364</v>
      </c>
      <c r="G20" s="93">
        <v>5.4265</v>
      </c>
      <c r="H20" s="93">
        <v>7.007000000000001</v>
      </c>
      <c r="I20" s="93">
        <v>10.230699999999999</v>
      </c>
      <c r="J20" s="93">
        <v>10.08</v>
      </c>
      <c r="K20" s="93">
        <v>11.08</v>
      </c>
      <c r="L20" s="79">
        <v>12.055040000000002</v>
      </c>
      <c r="M20" s="79">
        <v>13.115883520000002</v>
      </c>
      <c r="N20" s="79">
        <v>14.270081269760004</v>
      </c>
      <c r="O20" s="79">
        <v>15.525848421498885</v>
      </c>
      <c r="P20" s="79">
        <v>16.89212308259079</v>
      </c>
      <c r="Q20" s="79">
        <v>18.37862991385878</v>
      </c>
    </row>
    <row r="21" spans="1:17" ht="34.5" customHeight="1">
      <c r="A21" s="86" t="s">
        <v>379</v>
      </c>
      <c r="B21" s="75" t="s">
        <v>378</v>
      </c>
      <c r="C21" s="93">
        <v>0</v>
      </c>
      <c r="D21" s="93">
        <v>0</v>
      </c>
      <c r="E21" s="93">
        <v>0</v>
      </c>
      <c r="F21" s="93">
        <v>0</v>
      </c>
      <c r="G21" s="93">
        <v>0</v>
      </c>
      <c r="H21" s="93">
        <v>0</v>
      </c>
      <c r="I21" s="93">
        <v>0</v>
      </c>
      <c r="J21" s="93">
        <v>0</v>
      </c>
      <c r="K21" s="93">
        <v>0</v>
      </c>
      <c r="L21" s="79">
        <v>0</v>
      </c>
      <c r="M21" s="79">
        <v>0</v>
      </c>
      <c r="N21" s="79">
        <v>0</v>
      </c>
      <c r="O21" s="79">
        <v>0</v>
      </c>
      <c r="P21" s="79">
        <v>0</v>
      </c>
      <c r="Q21" s="79">
        <v>0</v>
      </c>
    </row>
    <row r="22" spans="1:17" ht="21.75" customHeight="1">
      <c r="A22" s="86" t="s">
        <v>377</v>
      </c>
      <c r="B22" s="76" t="s">
        <v>376</v>
      </c>
      <c r="C22" s="93">
        <v>70.6418</v>
      </c>
      <c r="D22" s="93">
        <v>96.26350000000001</v>
      </c>
      <c r="E22" s="93">
        <v>111.12440000000001</v>
      </c>
      <c r="F22" s="93">
        <v>120.6401</v>
      </c>
      <c r="G22" s="93">
        <v>131.3619</v>
      </c>
      <c r="H22" s="93">
        <v>142.0807</v>
      </c>
      <c r="I22" s="93">
        <v>156.2367</v>
      </c>
      <c r="J22" s="93">
        <v>153.7974</v>
      </c>
      <c r="K22" s="93">
        <v>158.54</v>
      </c>
      <c r="L22" s="79">
        <v>170.0979454999134</v>
      </c>
      <c r="M22" s="79">
        <v>182.49849289322262</v>
      </c>
      <c r="N22" s="79">
        <v>195.80306987490675</v>
      </c>
      <c r="O22" s="79">
        <v>210.07758236594944</v>
      </c>
      <c r="P22" s="79">
        <v>225.3927409867342</v>
      </c>
      <c r="Q22" s="79">
        <v>241.82441133113164</v>
      </c>
    </row>
    <row r="23" spans="1:17" ht="21.75" customHeight="1">
      <c r="A23" s="83" t="s">
        <v>375</v>
      </c>
      <c r="B23" s="76" t="s">
        <v>374</v>
      </c>
      <c r="C23" s="93">
        <v>15.6317</v>
      </c>
      <c r="D23" s="93">
        <v>18.924</v>
      </c>
      <c r="E23" s="93">
        <v>23.116799999999998</v>
      </c>
      <c r="F23" s="93">
        <v>24.566800000000004</v>
      </c>
      <c r="G23" s="93">
        <v>29.6143</v>
      </c>
      <c r="H23" s="93">
        <v>31.370900000000002</v>
      </c>
      <c r="I23" s="93">
        <v>29.191999999999997</v>
      </c>
      <c r="J23" s="93">
        <v>37.042</v>
      </c>
      <c r="K23" s="93">
        <v>38.01</v>
      </c>
      <c r="L23" s="79">
        <v>40.78101998518802</v>
      </c>
      <c r="M23" s="79">
        <v>43.75405396033424</v>
      </c>
      <c r="N23" s="79">
        <v>46.943829228870975</v>
      </c>
      <c r="O23" s="79">
        <v>50.36614674990373</v>
      </c>
      <c r="P23" s="79">
        <v>54.03795941027983</v>
      </c>
      <c r="Q23" s="79">
        <v>57.97745600287821</v>
      </c>
    </row>
    <row r="24" spans="1:17" ht="21.75" customHeight="1">
      <c r="A24" s="83">
        <v>105</v>
      </c>
      <c r="B24" s="76" t="s">
        <v>373</v>
      </c>
      <c r="C24" s="93">
        <v>45.99</v>
      </c>
      <c r="D24" s="93">
        <v>66.8638</v>
      </c>
      <c r="E24" s="93">
        <v>70.5081</v>
      </c>
      <c r="F24" s="93">
        <v>76.43520000000001</v>
      </c>
      <c r="G24" s="93">
        <v>83.44709999999999</v>
      </c>
      <c r="H24" s="93">
        <v>89.02</v>
      </c>
      <c r="I24" s="93">
        <v>104.7376</v>
      </c>
      <c r="J24" s="93">
        <v>107</v>
      </c>
      <c r="K24" s="93">
        <v>114</v>
      </c>
      <c r="L24" s="79">
        <v>122.31087288375255</v>
      </c>
      <c r="M24" s="79">
        <v>131.22762829460942</v>
      </c>
      <c r="N24" s="79">
        <v>140.7944365191079</v>
      </c>
      <c r="O24" s="79">
        <v>151.05868796340505</v>
      </c>
      <c r="P24" s="79">
        <v>162.07122790770592</v>
      </c>
      <c r="Q24" s="79">
        <v>173.88660837485182</v>
      </c>
    </row>
    <row r="25" spans="1:19" ht="21.75" customHeight="1">
      <c r="A25" s="86" t="s">
        <v>372</v>
      </c>
      <c r="B25" s="76" t="s">
        <v>371</v>
      </c>
      <c r="C25" s="93">
        <v>142.7396</v>
      </c>
      <c r="D25" s="93">
        <v>124.18629999999999</v>
      </c>
      <c r="E25" s="93">
        <v>227.0838</v>
      </c>
      <c r="F25" s="93">
        <v>286.3248</v>
      </c>
      <c r="G25" s="93">
        <v>282.1006</v>
      </c>
      <c r="H25" s="93">
        <v>325.7203</v>
      </c>
      <c r="I25" s="93">
        <v>364.81809999999996</v>
      </c>
      <c r="J25" s="93">
        <v>214.011</v>
      </c>
      <c r="K25" s="93">
        <v>154</v>
      </c>
      <c r="L25" s="79">
        <v>170.09300000000002</v>
      </c>
      <c r="M25" s="79">
        <v>187.86771850000002</v>
      </c>
      <c r="N25" s="79">
        <v>207.49989508325004</v>
      </c>
      <c r="O25" s="79">
        <v>229.18363411944966</v>
      </c>
      <c r="P25" s="79">
        <v>253.13332388493217</v>
      </c>
      <c r="Q25" s="79">
        <v>279.5857562309076</v>
      </c>
      <c r="R25" s="98"/>
      <c r="S25" s="98"/>
    </row>
    <row r="26" spans="1:17" ht="18.75" customHeight="1">
      <c r="A26" s="83">
        <v>101</v>
      </c>
      <c r="B26" s="76" t="s">
        <v>370</v>
      </c>
      <c r="C26" s="93">
        <v>8.500499999999999</v>
      </c>
      <c r="D26" s="93">
        <v>10.0014</v>
      </c>
      <c r="E26" s="93">
        <v>27.8306</v>
      </c>
      <c r="F26" s="93">
        <v>21.191100000000002</v>
      </c>
      <c r="G26" s="93">
        <v>28.5058</v>
      </c>
      <c r="H26" s="93">
        <v>17.8986</v>
      </c>
      <c r="I26" s="93">
        <v>13.1184</v>
      </c>
      <c r="J26" s="93">
        <v>5.2067</v>
      </c>
      <c r="K26" s="93">
        <v>0</v>
      </c>
      <c r="L26" s="79">
        <v>0</v>
      </c>
      <c r="M26" s="79">
        <v>0</v>
      </c>
      <c r="N26" s="79">
        <v>0</v>
      </c>
      <c r="O26" s="79">
        <v>0</v>
      </c>
      <c r="P26" s="79">
        <v>0</v>
      </c>
      <c r="Q26" s="79">
        <v>0</v>
      </c>
    </row>
    <row r="27" spans="1:17" ht="18.75" customHeight="1">
      <c r="A27" s="83">
        <v>102</v>
      </c>
      <c r="B27" s="96" t="s">
        <v>369</v>
      </c>
      <c r="C27" s="93">
        <v>34.8681</v>
      </c>
      <c r="D27" s="93">
        <v>25.7021</v>
      </c>
      <c r="E27" s="93">
        <v>62.026199999999996</v>
      </c>
      <c r="F27" s="93">
        <v>83.1959</v>
      </c>
      <c r="G27" s="93">
        <v>101.4105</v>
      </c>
      <c r="H27" s="93">
        <v>134.6572</v>
      </c>
      <c r="I27" s="93">
        <v>151.5266</v>
      </c>
      <c r="J27" s="93">
        <v>140</v>
      </c>
      <c r="K27" s="93">
        <v>154</v>
      </c>
      <c r="L27" s="79">
        <v>170.09300000000002</v>
      </c>
      <c r="M27" s="79">
        <v>187.86771850000002</v>
      </c>
      <c r="N27" s="79">
        <v>207.49989508325004</v>
      </c>
      <c r="O27" s="79">
        <v>229.18363411944966</v>
      </c>
      <c r="P27" s="79">
        <v>253.13332388493217</v>
      </c>
      <c r="Q27" s="79">
        <v>279.5857562309076</v>
      </c>
    </row>
    <row r="28" spans="1:17" ht="18.75" customHeight="1">
      <c r="A28" s="83">
        <v>103</v>
      </c>
      <c r="B28" s="76" t="s">
        <v>368</v>
      </c>
      <c r="C28" s="93">
        <v>0</v>
      </c>
      <c r="D28" s="93">
        <v>0</v>
      </c>
      <c r="E28" s="93">
        <v>0</v>
      </c>
      <c r="F28" s="93">
        <v>0</v>
      </c>
      <c r="G28" s="93">
        <v>0</v>
      </c>
      <c r="H28" s="93">
        <v>0</v>
      </c>
      <c r="I28" s="93">
        <v>0</v>
      </c>
      <c r="J28" s="93">
        <v>0</v>
      </c>
      <c r="K28" s="93">
        <v>0</v>
      </c>
      <c r="L28" s="79">
        <v>0</v>
      </c>
      <c r="M28" s="79">
        <v>0</v>
      </c>
      <c r="N28" s="79">
        <v>0</v>
      </c>
      <c r="O28" s="79">
        <v>0</v>
      </c>
      <c r="P28" s="79">
        <v>0</v>
      </c>
      <c r="Q28" s="79">
        <v>0</v>
      </c>
    </row>
    <row r="29" spans="1:17" ht="18.75" customHeight="1">
      <c r="A29" s="83">
        <v>104</v>
      </c>
      <c r="B29" s="76" t="s">
        <v>367</v>
      </c>
      <c r="C29" s="93">
        <v>0</v>
      </c>
      <c r="D29" s="93">
        <v>0</v>
      </c>
      <c r="E29" s="93">
        <v>0</v>
      </c>
      <c r="F29" s="93">
        <v>0</v>
      </c>
      <c r="G29" s="93">
        <v>0</v>
      </c>
      <c r="H29" s="93">
        <v>0</v>
      </c>
      <c r="I29" s="93">
        <v>0</v>
      </c>
      <c r="J29" s="93">
        <v>0</v>
      </c>
      <c r="K29" s="93">
        <v>0</v>
      </c>
      <c r="L29" s="79">
        <v>0</v>
      </c>
      <c r="M29" s="79">
        <v>0</v>
      </c>
      <c r="N29" s="79">
        <v>0</v>
      </c>
      <c r="O29" s="79">
        <v>0</v>
      </c>
      <c r="P29" s="79">
        <v>0</v>
      </c>
      <c r="Q29" s="79">
        <v>0</v>
      </c>
    </row>
    <row r="30" spans="1:17" ht="18.75" customHeight="1">
      <c r="A30" s="83">
        <v>105</v>
      </c>
      <c r="B30" s="76" t="s">
        <v>366</v>
      </c>
      <c r="C30" s="93">
        <v>0</v>
      </c>
      <c r="D30" s="93">
        <v>0</v>
      </c>
      <c r="E30" s="93">
        <v>0</v>
      </c>
      <c r="F30" s="93">
        <v>0</v>
      </c>
      <c r="G30" s="93">
        <v>0</v>
      </c>
      <c r="H30" s="93">
        <v>0</v>
      </c>
      <c r="I30" s="93">
        <v>0</v>
      </c>
      <c r="J30" s="93">
        <v>0</v>
      </c>
      <c r="K30" s="93">
        <v>0</v>
      </c>
      <c r="L30" s="79">
        <v>0</v>
      </c>
      <c r="M30" s="79">
        <v>0</v>
      </c>
      <c r="N30" s="79">
        <v>0</v>
      </c>
      <c r="O30" s="79">
        <v>0</v>
      </c>
      <c r="P30" s="79">
        <v>0</v>
      </c>
      <c r="Q30" s="79">
        <v>0</v>
      </c>
    </row>
    <row r="31" spans="1:17" ht="18.75" customHeight="1">
      <c r="A31" s="83">
        <v>107</v>
      </c>
      <c r="B31" s="76" t="s">
        <v>365</v>
      </c>
      <c r="C31" s="93">
        <v>0</v>
      </c>
      <c r="D31" s="93">
        <v>0</v>
      </c>
      <c r="E31" s="93">
        <v>0</v>
      </c>
      <c r="F31" s="93">
        <v>0</v>
      </c>
      <c r="G31" s="93">
        <v>0</v>
      </c>
      <c r="H31" s="93">
        <v>0</v>
      </c>
      <c r="I31" s="93">
        <v>0</v>
      </c>
      <c r="J31" s="93">
        <v>0</v>
      </c>
      <c r="K31" s="93">
        <v>0</v>
      </c>
      <c r="L31" s="79">
        <v>0</v>
      </c>
      <c r="M31" s="79">
        <v>0</v>
      </c>
      <c r="N31" s="79">
        <v>0</v>
      </c>
      <c r="O31" s="79">
        <v>0</v>
      </c>
      <c r="P31" s="79">
        <v>0</v>
      </c>
      <c r="Q31" s="79">
        <v>0</v>
      </c>
    </row>
    <row r="32" spans="1:17" ht="18.75" customHeight="1">
      <c r="A32" s="82">
        <v>110</v>
      </c>
      <c r="B32" s="96" t="s">
        <v>364</v>
      </c>
      <c r="C32" s="93">
        <v>99.37709999999998</v>
      </c>
      <c r="D32" s="93">
        <v>88.5017</v>
      </c>
      <c r="E32" s="93">
        <v>137.227</v>
      </c>
      <c r="F32" s="93">
        <v>181.9777</v>
      </c>
      <c r="G32" s="93">
        <v>152.1843</v>
      </c>
      <c r="H32" s="93">
        <v>173.1645</v>
      </c>
      <c r="I32" s="93">
        <v>200.1731</v>
      </c>
      <c r="J32" s="93">
        <v>68.8043</v>
      </c>
      <c r="K32" s="93">
        <v>0</v>
      </c>
      <c r="L32" s="79">
        <v>0</v>
      </c>
      <c r="M32" s="79">
        <v>0</v>
      </c>
      <c r="N32" s="79">
        <v>0</v>
      </c>
      <c r="O32" s="79">
        <v>0</v>
      </c>
      <c r="P32" s="79">
        <v>0</v>
      </c>
      <c r="Q32" s="79">
        <v>0</v>
      </c>
    </row>
    <row r="33" spans="1:17" s="95" customFormat="1" ht="21.75" customHeight="1">
      <c r="A33" s="97" t="s">
        <v>363</v>
      </c>
      <c r="B33" s="96"/>
      <c r="C33" s="96"/>
      <c r="D33" s="96"/>
      <c r="E33" s="96"/>
      <c r="F33" s="96"/>
      <c r="G33" s="96"/>
      <c r="H33" s="96"/>
      <c r="I33" s="96"/>
      <c r="J33" s="96"/>
      <c r="K33" s="96"/>
      <c r="L33" s="96"/>
      <c r="M33" s="96"/>
      <c r="N33" s="96"/>
      <c r="O33" s="96"/>
      <c r="P33" s="96"/>
      <c r="Q33" s="96"/>
    </row>
    <row r="34" spans="1:17" ht="21.75" customHeight="1">
      <c r="A34" s="83">
        <v>800</v>
      </c>
      <c r="B34" s="76" t="s">
        <v>362</v>
      </c>
      <c r="C34" s="76"/>
      <c r="D34" s="76"/>
      <c r="E34" s="76"/>
      <c r="F34" s="76"/>
      <c r="G34" s="76"/>
      <c r="H34" s="76"/>
      <c r="I34" s="76"/>
      <c r="J34" s="76"/>
      <c r="K34" s="76"/>
      <c r="L34" s="76"/>
      <c r="M34" s="76"/>
      <c r="N34" s="76"/>
      <c r="O34" s="76"/>
      <c r="P34" s="76"/>
      <c r="Q34" s="76"/>
    </row>
    <row r="35" spans="1:17" ht="21.75" customHeight="1">
      <c r="A35" s="86" t="s">
        <v>361</v>
      </c>
      <c r="B35" s="76" t="s">
        <v>360</v>
      </c>
      <c r="C35" s="92">
        <v>10.6644</v>
      </c>
      <c r="D35" s="92">
        <v>16.5627</v>
      </c>
      <c r="E35" s="92">
        <v>16.3822</v>
      </c>
      <c r="F35" s="92">
        <v>18.5217</v>
      </c>
      <c r="G35" s="92">
        <v>19.4139</v>
      </c>
      <c r="H35" s="92">
        <v>22.357</v>
      </c>
      <c r="I35" s="92">
        <v>24.902399999999997</v>
      </c>
      <c r="J35" s="92">
        <v>30</v>
      </c>
      <c r="K35" s="92">
        <v>31.05</v>
      </c>
      <c r="L35" s="79">
        <v>33.7824</v>
      </c>
      <c r="M35" s="79">
        <v>36.755251200000004</v>
      </c>
      <c r="N35" s="79">
        <v>39.989713305600006</v>
      </c>
      <c r="O35" s="79">
        <v>43.50880807649281</v>
      </c>
      <c r="P35" s="79">
        <v>47.33758318722418</v>
      </c>
      <c r="Q35" s="79">
        <v>51.503290507699916</v>
      </c>
    </row>
    <row r="36" spans="1:17" ht="21.75" customHeight="1">
      <c r="A36" s="86" t="s">
        <v>359</v>
      </c>
      <c r="B36" s="76" t="s">
        <v>358</v>
      </c>
      <c r="C36" s="92">
        <v>0</v>
      </c>
      <c r="D36" s="92">
        <v>0</v>
      </c>
      <c r="E36" s="92">
        <v>0</v>
      </c>
      <c r="F36" s="92">
        <v>0</v>
      </c>
      <c r="G36" s="92">
        <v>0</v>
      </c>
      <c r="H36" s="92">
        <v>0</v>
      </c>
      <c r="I36" s="92">
        <v>0</v>
      </c>
      <c r="J36" s="92">
        <v>0</v>
      </c>
      <c r="K36" s="92">
        <v>0</v>
      </c>
      <c r="L36" s="79">
        <v>0</v>
      </c>
      <c r="M36" s="79">
        <v>0</v>
      </c>
      <c r="N36" s="79">
        <v>0</v>
      </c>
      <c r="O36" s="79">
        <v>0</v>
      </c>
      <c r="P36" s="79">
        <v>0</v>
      </c>
      <c r="Q36" s="79">
        <v>0</v>
      </c>
    </row>
    <row r="37" spans="1:17" ht="21.75" customHeight="1">
      <c r="A37" s="86" t="s">
        <v>357</v>
      </c>
      <c r="B37" s="76" t="s">
        <v>356</v>
      </c>
      <c r="C37" s="92">
        <v>0</v>
      </c>
      <c r="D37" s="92">
        <v>0</v>
      </c>
      <c r="E37" s="92">
        <v>0</v>
      </c>
      <c r="F37" s="92">
        <v>0</v>
      </c>
      <c r="G37" s="92">
        <v>0</v>
      </c>
      <c r="H37" s="92">
        <v>0</v>
      </c>
      <c r="I37" s="92">
        <v>0</v>
      </c>
      <c r="J37" s="92">
        <v>0</v>
      </c>
      <c r="K37" s="92">
        <v>0</v>
      </c>
      <c r="L37" s="79">
        <v>0</v>
      </c>
      <c r="M37" s="79">
        <v>0</v>
      </c>
      <c r="N37" s="79">
        <v>0</v>
      </c>
      <c r="O37" s="79">
        <v>0</v>
      </c>
      <c r="P37" s="79">
        <v>0</v>
      </c>
      <c r="Q37" s="79">
        <v>0</v>
      </c>
    </row>
    <row r="38" spans="1:17" ht="21.75" customHeight="1">
      <c r="A38" s="83">
        <v>101</v>
      </c>
      <c r="B38" s="76" t="s">
        <v>355</v>
      </c>
      <c r="C38" s="92">
        <v>0</v>
      </c>
      <c r="D38" s="92">
        <v>0</v>
      </c>
      <c r="E38" s="92">
        <v>0</v>
      </c>
      <c r="F38" s="92">
        <v>0</v>
      </c>
      <c r="G38" s="92">
        <v>0</v>
      </c>
      <c r="H38" s="92">
        <v>0</v>
      </c>
      <c r="I38" s="92">
        <v>0</v>
      </c>
      <c r="J38" s="92">
        <v>0</v>
      </c>
      <c r="K38" s="92">
        <v>0</v>
      </c>
      <c r="L38" s="79">
        <v>0</v>
      </c>
      <c r="M38" s="79">
        <v>0</v>
      </c>
      <c r="N38" s="79">
        <v>0</v>
      </c>
      <c r="O38" s="79">
        <v>0</v>
      </c>
      <c r="P38" s="79">
        <v>0</v>
      </c>
      <c r="Q38" s="79">
        <v>0</v>
      </c>
    </row>
    <row r="39" spans="1:17" ht="34.5" customHeight="1">
      <c r="A39" s="86" t="s">
        <v>354</v>
      </c>
      <c r="B39" s="75" t="s">
        <v>353</v>
      </c>
      <c r="C39" s="92">
        <v>37.522</v>
      </c>
      <c r="D39" s="92">
        <v>39.1644</v>
      </c>
      <c r="E39" s="92">
        <v>63.1571</v>
      </c>
      <c r="F39" s="92">
        <v>80.9006</v>
      </c>
      <c r="G39" s="92">
        <v>73.8123</v>
      </c>
      <c r="H39" s="92">
        <v>58.375</v>
      </c>
      <c r="I39" s="92">
        <v>79.8269</v>
      </c>
      <c r="J39" s="92">
        <v>51.8288</v>
      </c>
      <c r="K39" s="92">
        <v>32.6312</v>
      </c>
      <c r="L39" s="79">
        <v>36.98226082282751</v>
      </c>
      <c r="M39" s="79">
        <v>41.91349431120041</v>
      </c>
      <c r="N39" s="79">
        <v>47.50226098374902</v>
      </c>
      <c r="O39" s="79">
        <v>53.83623665004748</v>
      </c>
      <c r="P39" s="79">
        <v>61.01478785676046</v>
      </c>
      <c r="Q39" s="79">
        <v>69.15053073647933</v>
      </c>
    </row>
    <row r="40" spans="1:17" ht="21.75" customHeight="1">
      <c r="A40" s="83">
        <v>101</v>
      </c>
      <c r="B40" s="75" t="s">
        <v>352</v>
      </c>
      <c r="C40" s="92">
        <v>0.6611</v>
      </c>
      <c r="D40" s="92">
        <v>0.7062</v>
      </c>
      <c r="E40" s="92">
        <v>0.9181</v>
      </c>
      <c r="F40" s="92">
        <v>1.3313</v>
      </c>
      <c r="G40" s="92">
        <v>1.5438</v>
      </c>
      <c r="H40" s="92">
        <v>1.3543</v>
      </c>
      <c r="I40" s="92">
        <v>1.124</v>
      </c>
      <c r="J40" s="92">
        <v>0.001</v>
      </c>
      <c r="K40" s="92">
        <v>0</v>
      </c>
      <c r="L40" s="79">
        <v>0</v>
      </c>
      <c r="M40" s="79">
        <v>0</v>
      </c>
      <c r="N40" s="79">
        <v>0</v>
      </c>
      <c r="O40" s="79">
        <v>0</v>
      </c>
      <c r="P40" s="79">
        <v>0</v>
      </c>
      <c r="Q40" s="79">
        <v>0</v>
      </c>
    </row>
    <row r="41" spans="1:17" ht="21.75" customHeight="1">
      <c r="A41" s="83">
        <v>102</v>
      </c>
      <c r="B41" s="75" t="s">
        <v>351</v>
      </c>
      <c r="C41" s="92">
        <v>0</v>
      </c>
      <c r="D41" s="92">
        <v>0</v>
      </c>
      <c r="E41" s="92">
        <v>0</v>
      </c>
      <c r="F41" s="92">
        <v>0</v>
      </c>
      <c r="G41" s="92">
        <v>0</v>
      </c>
      <c r="H41" s="92">
        <v>0</v>
      </c>
      <c r="I41" s="92">
        <v>0</v>
      </c>
      <c r="J41" s="92">
        <v>0</v>
      </c>
      <c r="K41" s="92">
        <v>0</v>
      </c>
      <c r="L41" s="79">
        <v>0</v>
      </c>
      <c r="M41" s="79">
        <v>0</v>
      </c>
      <c r="N41" s="79">
        <v>0</v>
      </c>
      <c r="O41" s="79">
        <v>0</v>
      </c>
      <c r="P41" s="79">
        <v>0</v>
      </c>
      <c r="Q41" s="79">
        <v>0</v>
      </c>
    </row>
    <row r="42" spans="1:17" ht="21.75" customHeight="1">
      <c r="A42" s="83">
        <v>105</v>
      </c>
      <c r="B42" s="75" t="s">
        <v>350</v>
      </c>
      <c r="C42" s="92">
        <v>0</v>
      </c>
      <c r="D42" s="92">
        <v>0</v>
      </c>
      <c r="E42" s="92">
        <v>0</v>
      </c>
      <c r="F42" s="92">
        <v>0</v>
      </c>
      <c r="G42" s="92">
        <v>0</v>
      </c>
      <c r="H42" s="92">
        <v>0</v>
      </c>
      <c r="I42" s="92">
        <v>0</v>
      </c>
      <c r="J42" s="92">
        <v>0</v>
      </c>
      <c r="K42" s="92">
        <v>0</v>
      </c>
      <c r="L42" s="79">
        <v>0</v>
      </c>
      <c r="M42" s="79">
        <v>0</v>
      </c>
      <c r="N42" s="79">
        <v>0</v>
      </c>
      <c r="O42" s="79">
        <v>0</v>
      </c>
      <c r="P42" s="79">
        <v>0</v>
      </c>
      <c r="Q42" s="79">
        <v>0</v>
      </c>
    </row>
    <row r="43" spans="1:17" ht="29.25" customHeight="1">
      <c r="A43" s="84" t="s">
        <v>349</v>
      </c>
      <c r="B43" s="75" t="s">
        <v>348</v>
      </c>
      <c r="C43" s="92">
        <v>524.99</v>
      </c>
      <c r="D43" s="92">
        <v>611.65</v>
      </c>
      <c r="E43" s="92">
        <v>698.48</v>
      </c>
      <c r="F43" s="92">
        <v>762.62</v>
      </c>
      <c r="G43" s="92">
        <v>809.32</v>
      </c>
      <c r="H43" s="92">
        <v>1870.28</v>
      </c>
      <c r="I43" s="92">
        <v>2069.2</v>
      </c>
      <c r="J43" s="92">
        <v>2470.52</v>
      </c>
      <c r="K43" s="92">
        <v>2892.34</v>
      </c>
      <c r="L43" s="79">
        <v>3316.1117999999997</v>
      </c>
      <c r="M43" s="79">
        <v>3802.0382820000004</v>
      </c>
      <c r="N43" s="79">
        <v>4359.24509598</v>
      </c>
      <c r="O43" s="79">
        <v>4998.1990820922</v>
      </c>
      <c r="P43" s="79">
        <v>5730.905577161358</v>
      </c>
      <c r="Q43" s="79">
        <v>6571.134775076635</v>
      </c>
    </row>
    <row r="44" spans="1:19" ht="29.25" customHeight="1">
      <c r="A44" s="94"/>
      <c r="B44" s="75"/>
      <c r="C44" s="76"/>
      <c r="D44" s="76"/>
      <c r="E44" s="76"/>
      <c r="F44" s="76"/>
      <c r="G44" s="76"/>
      <c r="H44" s="76"/>
      <c r="I44" s="76"/>
      <c r="J44" s="76"/>
      <c r="K44" s="92"/>
      <c r="L44" s="76"/>
      <c r="M44" s="76"/>
      <c r="N44" s="85"/>
      <c r="O44" s="76"/>
      <c r="P44" s="76"/>
      <c r="Q44" s="76"/>
      <c r="R44" s="64"/>
      <c r="S44" s="64"/>
    </row>
    <row r="45" spans="1:17" ht="21.75" customHeight="1">
      <c r="A45" s="84" t="s">
        <v>347</v>
      </c>
      <c r="B45" s="75" t="s">
        <v>346</v>
      </c>
      <c r="C45" s="92">
        <v>242.14870000000008</v>
      </c>
      <c r="D45" s="92">
        <v>244.03759999999988</v>
      </c>
      <c r="E45" s="92">
        <v>302.00340000000006</v>
      </c>
      <c r="F45" s="92">
        <v>361.5939</v>
      </c>
      <c r="G45" s="92">
        <v>323.77599999999995</v>
      </c>
      <c r="H45" s="92">
        <v>412.99429999999995</v>
      </c>
      <c r="I45" s="92">
        <v>451.6365</v>
      </c>
      <c r="J45" s="92">
        <v>469.0771</v>
      </c>
      <c r="K45" s="92">
        <v>481.92330000000004</v>
      </c>
      <c r="L45" s="92">
        <v>529.4757706561832</v>
      </c>
      <c r="M45" s="92">
        <v>581.7203519978367</v>
      </c>
      <c r="N45" s="92">
        <v>639.1200252829459</v>
      </c>
      <c r="O45" s="92">
        <v>702.1834551856841</v>
      </c>
      <c r="P45" s="92">
        <v>771.4694974832333</v>
      </c>
      <c r="Q45" s="92">
        <v>847.592151526339</v>
      </c>
    </row>
    <row r="46" spans="1:17" ht="21.75" customHeight="1">
      <c r="A46" s="71" t="s">
        <v>345</v>
      </c>
      <c r="B46" s="75" t="s">
        <v>344</v>
      </c>
      <c r="C46" s="93">
        <v>0</v>
      </c>
      <c r="D46" s="93">
        <v>0</v>
      </c>
      <c r="E46" s="93">
        <v>0</v>
      </c>
      <c r="F46" s="93">
        <v>0</v>
      </c>
      <c r="G46" s="93">
        <v>0</v>
      </c>
      <c r="H46" s="93">
        <v>0</v>
      </c>
      <c r="I46" s="93">
        <v>0</v>
      </c>
      <c r="J46" s="93">
        <v>0</v>
      </c>
      <c r="K46" s="93">
        <v>0</v>
      </c>
      <c r="L46" s="79">
        <v>0</v>
      </c>
      <c r="M46" s="79">
        <v>0</v>
      </c>
      <c r="N46" s="79">
        <v>0</v>
      </c>
      <c r="O46" s="79">
        <v>0</v>
      </c>
      <c r="P46" s="79">
        <v>0</v>
      </c>
      <c r="Q46" s="79">
        <v>0</v>
      </c>
    </row>
    <row r="47" spans="1:17" ht="21.75" customHeight="1">
      <c r="A47" s="71" t="s">
        <v>343</v>
      </c>
      <c r="B47" s="75" t="s">
        <v>342</v>
      </c>
      <c r="C47" s="93">
        <v>28.1431</v>
      </c>
      <c r="D47" s="93">
        <v>29.3935</v>
      </c>
      <c r="E47" s="93">
        <v>46.00020000000001</v>
      </c>
      <c r="F47" s="93">
        <v>67.02159999999999</v>
      </c>
      <c r="G47" s="93">
        <v>66.4403</v>
      </c>
      <c r="H47" s="93">
        <v>72.5235</v>
      </c>
      <c r="I47" s="93">
        <v>78.3756</v>
      </c>
      <c r="J47" s="93">
        <v>50.4075</v>
      </c>
      <c r="K47" s="93">
        <v>50.4075</v>
      </c>
      <c r="L47" s="79">
        <v>55.38132293946267</v>
      </c>
      <c r="M47" s="79">
        <v>60.84592432723412</v>
      </c>
      <c r="N47" s="79">
        <v>66.84973039164134</v>
      </c>
      <c r="O47" s="79">
        <v>73.44594568735806</v>
      </c>
      <c r="P47" s="79">
        <v>80.69302458375861</v>
      </c>
      <c r="Q47" s="79">
        <v>88.65518927610249</v>
      </c>
    </row>
    <row r="48" spans="1:17" ht="24" customHeight="1">
      <c r="A48" s="83">
        <v>103</v>
      </c>
      <c r="B48" s="75" t="s">
        <v>341</v>
      </c>
      <c r="C48" s="93">
        <v>0</v>
      </c>
      <c r="D48" s="93">
        <v>0</v>
      </c>
      <c r="E48" s="93">
        <v>0</v>
      </c>
      <c r="F48" s="93">
        <v>0</v>
      </c>
      <c r="G48" s="93">
        <v>0</v>
      </c>
      <c r="H48" s="93">
        <v>0</v>
      </c>
      <c r="I48" s="93">
        <v>0</v>
      </c>
      <c r="J48" s="93">
        <v>0</v>
      </c>
      <c r="K48" s="93">
        <v>0</v>
      </c>
      <c r="L48" s="79">
        <v>0</v>
      </c>
      <c r="M48" s="79">
        <v>0</v>
      </c>
      <c r="N48" s="79">
        <v>0</v>
      </c>
      <c r="O48" s="79">
        <v>0</v>
      </c>
      <c r="P48" s="79">
        <v>0</v>
      </c>
      <c r="Q48" s="79">
        <v>0</v>
      </c>
    </row>
    <row r="49" spans="1:17" ht="29.25" customHeight="1">
      <c r="A49" s="83">
        <v>190</v>
      </c>
      <c r="B49" s="75" t="s">
        <v>340</v>
      </c>
      <c r="C49" s="93">
        <v>0</v>
      </c>
      <c r="D49" s="93">
        <v>0</v>
      </c>
      <c r="E49" s="93">
        <v>0</v>
      </c>
      <c r="F49" s="93">
        <v>0</v>
      </c>
      <c r="G49" s="93">
        <v>0</v>
      </c>
      <c r="H49" s="93">
        <v>0</v>
      </c>
      <c r="I49" s="93">
        <v>0</v>
      </c>
      <c r="J49" s="93">
        <v>0</v>
      </c>
      <c r="K49" s="93">
        <v>0</v>
      </c>
      <c r="L49" s="79">
        <v>0</v>
      </c>
      <c r="M49" s="79">
        <v>0</v>
      </c>
      <c r="N49" s="79">
        <v>0</v>
      </c>
      <c r="O49" s="79">
        <v>0</v>
      </c>
      <c r="P49" s="79">
        <v>0</v>
      </c>
      <c r="Q49" s="79">
        <v>0</v>
      </c>
    </row>
    <row r="50" spans="1:17" ht="21.75" customHeight="1">
      <c r="A50" s="86" t="s">
        <v>339</v>
      </c>
      <c r="B50" s="75" t="s">
        <v>338</v>
      </c>
      <c r="C50" s="93">
        <v>2.3680000000000003</v>
      </c>
      <c r="D50" s="93">
        <v>0.0008</v>
      </c>
      <c r="E50" s="93">
        <v>1.5319999999999998</v>
      </c>
      <c r="F50" s="93">
        <v>0.5456</v>
      </c>
      <c r="G50" s="93">
        <v>0.8702</v>
      </c>
      <c r="H50" s="93">
        <v>12.6985</v>
      </c>
      <c r="I50" s="93">
        <v>2.0102</v>
      </c>
      <c r="J50" s="93">
        <v>1</v>
      </c>
      <c r="K50" s="93">
        <v>1</v>
      </c>
      <c r="L50" s="79">
        <v>1.09867227970962</v>
      </c>
      <c r="M50" s="79">
        <v>1.2070807782023334</v>
      </c>
      <c r="N50" s="79">
        <v>1.3261861903812198</v>
      </c>
      <c r="O50" s="79">
        <v>1.4570440051055509</v>
      </c>
      <c r="P50" s="79">
        <v>1.6008138587265508</v>
      </c>
      <c r="Q50" s="79">
        <v>1.7587698115578532</v>
      </c>
    </row>
    <row r="51" spans="1:17" ht="21.75" customHeight="1">
      <c r="A51" s="83">
        <v>101</v>
      </c>
      <c r="B51" s="75" t="s">
        <v>337</v>
      </c>
      <c r="C51" s="93">
        <v>2.3680000000000003</v>
      </c>
      <c r="D51" s="93">
        <v>0</v>
      </c>
      <c r="E51" s="93">
        <v>1.5319999999999998</v>
      </c>
      <c r="F51" s="93">
        <v>0.5456</v>
      </c>
      <c r="G51" s="93">
        <v>0.8702</v>
      </c>
      <c r="H51" s="93">
        <v>12.6985</v>
      </c>
      <c r="I51" s="93">
        <v>2.0102</v>
      </c>
      <c r="J51" s="93">
        <v>1</v>
      </c>
      <c r="K51" s="93">
        <v>1</v>
      </c>
      <c r="L51" s="79">
        <v>1.09867227970962</v>
      </c>
      <c r="M51" s="79">
        <v>1.2070807782023334</v>
      </c>
      <c r="N51" s="79">
        <v>1.3261861903812198</v>
      </c>
      <c r="O51" s="79">
        <v>1.4570440051055509</v>
      </c>
      <c r="P51" s="79">
        <v>1.6008138587265508</v>
      </c>
      <c r="Q51" s="79">
        <v>1.7587698115578532</v>
      </c>
    </row>
    <row r="52" spans="1:17" ht="21.75" customHeight="1">
      <c r="A52" s="64"/>
      <c r="B52" s="75" t="s">
        <v>336</v>
      </c>
      <c r="C52" s="76"/>
      <c r="D52" s="76"/>
      <c r="E52" s="76"/>
      <c r="F52" s="76"/>
      <c r="G52" s="76"/>
      <c r="H52" s="76"/>
      <c r="I52" s="76"/>
      <c r="J52" s="76"/>
      <c r="K52" s="76"/>
      <c r="L52" s="76"/>
      <c r="M52" s="76"/>
      <c r="N52" s="76"/>
      <c r="O52" s="76"/>
      <c r="P52" s="76"/>
      <c r="Q52" s="76"/>
    </row>
    <row r="53" spans="1:17" ht="21.75" customHeight="1">
      <c r="A53" s="71" t="s">
        <v>335</v>
      </c>
      <c r="B53" s="75" t="s">
        <v>334</v>
      </c>
      <c r="C53" s="76">
        <v>1107.2432000000001</v>
      </c>
      <c r="D53" s="76">
        <v>1015.1768</v>
      </c>
      <c r="E53" s="76">
        <v>759.4309000000001</v>
      </c>
      <c r="F53" s="76">
        <v>726.9222000000001</v>
      </c>
      <c r="G53" s="76">
        <v>630.7728</v>
      </c>
      <c r="H53" s="76">
        <v>327.7723</v>
      </c>
      <c r="I53" s="76">
        <v>371.2507</v>
      </c>
      <c r="J53" s="92">
        <v>417.6696</v>
      </c>
      <c r="K53" s="76">
        <v>430.5158</v>
      </c>
      <c r="L53" s="76">
        <v>472.9957754370108</v>
      </c>
      <c r="M53" s="76">
        <v>519.6673468924</v>
      </c>
      <c r="N53" s="76">
        <v>570.9441087009232</v>
      </c>
      <c r="O53" s="76">
        <v>627.2804654932204</v>
      </c>
      <c r="P53" s="76">
        <v>689.175659040748</v>
      </c>
      <c r="Q53" s="76">
        <v>757.1781924386784</v>
      </c>
    </row>
    <row r="54" spans="1:17" ht="21.75" customHeight="1">
      <c r="A54" s="71" t="s">
        <v>333</v>
      </c>
      <c r="B54" s="75"/>
      <c r="C54" s="90"/>
      <c r="D54" s="90"/>
      <c r="E54" s="90"/>
      <c r="F54" s="90"/>
      <c r="G54" s="90"/>
      <c r="H54" s="90"/>
      <c r="I54" s="90"/>
      <c r="J54" s="90"/>
      <c r="K54" s="90"/>
      <c r="L54" s="90"/>
      <c r="M54" s="90"/>
      <c r="N54" s="90"/>
      <c r="O54" s="90"/>
      <c r="P54" s="90"/>
      <c r="Q54" s="90"/>
    </row>
    <row r="55" spans="1:17" ht="21.75" customHeight="1">
      <c r="A55" s="91" t="s">
        <v>332</v>
      </c>
      <c r="B55" s="75"/>
      <c r="C55" s="90"/>
      <c r="D55" s="90"/>
      <c r="E55" s="90"/>
      <c r="F55" s="90"/>
      <c r="G55" s="90"/>
      <c r="H55" s="90"/>
      <c r="I55" s="90"/>
      <c r="J55" s="90"/>
      <c r="K55" s="90"/>
      <c r="L55" s="90"/>
      <c r="M55" s="90"/>
      <c r="N55" s="90"/>
      <c r="O55" s="90"/>
      <c r="P55" s="90"/>
      <c r="Q55" s="90"/>
    </row>
    <row r="56" spans="1:17" ht="21.75" customHeight="1">
      <c r="A56" s="91"/>
      <c r="B56" s="75"/>
      <c r="C56" s="90"/>
      <c r="D56" s="90"/>
      <c r="E56" s="90"/>
      <c r="F56" s="90"/>
      <c r="G56" s="90"/>
      <c r="H56" s="90"/>
      <c r="I56" s="90"/>
      <c r="J56" s="90"/>
      <c r="K56" s="90"/>
      <c r="L56" s="90"/>
      <c r="M56" s="90"/>
      <c r="N56" s="90"/>
      <c r="O56" s="90"/>
      <c r="P56" s="90"/>
      <c r="Q56" s="90"/>
    </row>
    <row r="57" spans="1:17" ht="21.75" customHeight="1">
      <c r="A57" s="71" t="s">
        <v>331</v>
      </c>
      <c r="B57" s="75" t="s">
        <v>330</v>
      </c>
      <c r="C57" s="74">
        <v>964.9810000000001</v>
      </c>
      <c r="D57" s="74">
        <v>875.7139999999999</v>
      </c>
      <c r="E57" s="74">
        <v>616.8914000000001</v>
      </c>
      <c r="F57" s="74">
        <v>558.5813</v>
      </c>
      <c r="G57" s="74">
        <v>459.55019999999996</v>
      </c>
      <c r="H57" s="74">
        <v>104.4534</v>
      </c>
      <c r="I57" s="74">
        <v>110.44069999999999</v>
      </c>
      <c r="J57" s="74">
        <v>128.80180000000001</v>
      </c>
      <c r="K57" s="74">
        <v>136.5169</v>
      </c>
      <c r="L57" s="79">
        <v>149.9873337418902</v>
      </c>
      <c r="M57" s="79">
        <v>164.78692588977012</v>
      </c>
      <c r="N57" s="79">
        <v>181.04682753365393</v>
      </c>
      <c r="O57" s="79">
        <v>198.91113074059396</v>
      </c>
      <c r="P57" s="79">
        <v>218.53814547038664</v>
      </c>
      <c r="Q57" s="79">
        <v>240.10180248746227</v>
      </c>
    </row>
    <row r="58" spans="1:17" ht="21.75" customHeight="1">
      <c r="A58" s="86" t="s">
        <v>329</v>
      </c>
      <c r="B58" s="75" t="s">
        <v>328</v>
      </c>
      <c r="C58" s="77">
        <v>0.0851</v>
      </c>
      <c r="D58" s="77">
        <v>0.0867</v>
      </c>
      <c r="E58" s="77">
        <v>0.12890000000000001</v>
      </c>
      <c r="F58" s="77">
        <v>0.0171</v>
      </c>
      <c r="G58" s="77">
        <v>0.1406</v>
      </c>
      <c r="H58" s="77">
        <v>0.07139999999999999</v>
      </c>
      <c r="I58" s="77">
        <v>0.1532</v>
      </c>
      <c r="J58" s="77">
        <v>0.02</v>
      </c>
      <c r="K58" s="77">
        <v>0.07</v>
      </c>
      <c r="L58" s="79">
        <v>0.0769070595796734</v>
      </c>
      <c r="M58" s="79">
        <v>0.08449565447416335</v>
      </c>
      <c r="N58" s="79">
        <v>0.0928330333266854</v>
      </c>
      <c r="O58" s="79">
        <v>0.10199308035738858</v>
      </c>
      <c r="P58" s="79">
        <v>0.11205697011085858</v>
      </c>
      <c r="Q58" s="79">
        <v>0.12311388680904975</v>
      </c>
    </row>
    <row r="59" spans="1:17" ht="21.75" customHeight="1">
      <c r="A59" s="86" t="s">
        <v>327</v>
      </c>
      <c r="B59" s="75" t="s">
        <v>326</v>
      </c>
      <c r="C59" s="77">
        <v>9.5654</v>
      </c>
      <c r="D59" s="77">
        <v>12.892100000000001</v>
      </c>
      <c r="E59" s="77">
        <v>49.2275</v>
      </c>
      <c r="F59" s="77">
        <v>41.1382</v>
      </c>
      <c r="G59" s="77">
        <v>17.5978</v>
      </c>
      <c r="H59" s="77">
        <v>61.678999999999995</v>
      </c>
      <c r="I59" s="77">
        <v>41.4275</v>
      </c>
      <c r="J59" s="77">
        <v>52.7402</v>
      </c>
      <c r="K59" s="77">
        <v>57.1128</v>
      </c>
      <c r="L59" s="79">
        <v>62.74825017659958</v>
      </c>
      <c r="M59" s="79">
        <v>68.93976306931422</v>
      </c>
      <c r="N59" s="79">
        <v>75.74220665400453</v>
      </c>
      <c r="O59" s="79">
        <v>83.2158628547923</v>
      </c>
      <c r="P59" s="79">
        <v>91.42696175067775</v>
      </c>
      <c r="Q59" s="79">
        <v>100.44826849354135</v>
      </c>
    </row>
    <row r="60" spans="1:17" ht="21.75" customHeight="1">
      <c r="A60" s="86" t="s">
        <v>325</v>
      </c>
      <c r="B60" s="75" t="s">
        <v>324</v>
      </c>
      <c r="C60" s="77">
        <v>0.0317</v>
      </c>
      <c r="D60" s="77">
        <v>0.0042</v>
      </c>
      <c r="E60" s="77">
        <v>0.0021</v>
      </c>
      <c r="F60" s="77">
        <v>0.011699999999999999</v>
      </c>
      <c r="G60" s="77">
        <v>0.0016</v>
      </c>
      <c r="H60" s="77">
        <v>0.0021</v>
      </c>
      <c r="I60" s="77">
        <v>0.0033</v>
      </c>
      <c r="J60" s="77">
        <v>0.002</v>
      </c>
      <c r="K60" s="77">
        <v>0.002</v>
      </c>
      <c r="L60" s="79">
        <v>0.00219734455941924</v>
      </c>
      <c r="M60" s="79">
        <v>0.002414161556404667</v>
      </c>
      <c r="N60" s="79">
        <v>0.00265237238076244</v>
      </c>
      <c r="O60" s="79">
        <v>0.002914088010211102</v>
      </c>
      <c r="P60" s="79">
        <v>0.003201627717453102</v>
      </c>
      <c r="Q60" s="79">
        <v>0.0035175396231157067</v>
      </c>
    </row>
    <row r="61" spans="1:17" ht="21.75" customHeight="1">
      <c r="A61" s="86" t="s">
        <v>323</v>
      </c>
      <c r="B61" s="75" t="s">
        <v>322</v>
      </c>
      <c r="C61" s="77">
        <v>0</v>
      </c>
      <c r="D61" s="77">
        <v>0</v>
      </c>
      <c r="E61" s="77">
        <v>0</v>
      </c>
      <c r="F61" s="77">
        <v>0</v>
      </c>
      <c r="G61" s="77">
        <v>0</v>
      </c>
      <c r="H61" s="77">
        <v>0</v>
      </c>
      <c r="I61" s="77">
        <v>0</v>
      </c>
      <c r="J61" s="77">
        <v>0</v>
      </c>
      <c r="K61" s="77">
        <v>0</v>
      </c>
      <c r="L61" s="79">
        <v>0</v>
      </c>
      <c r="M61" s="79">
        <v>0</v>
      </c>
      <c r="N61" s="79">
        <v>0</v>
      </c>
      <c r="O61" s="79">
        <v>0</v>
      </c>
      <c r="P61" s="79">
        <v>0</v>
      </c>
      <c r="Q61" s="79">
        <v>0</v>
      </c>
    </row>
    <row r="62" spans="1:17" ht="21.75" customHeight="1">
      <c r="A62" s="86" t="s">
        <v>321</v>
      </c>
      <c r="B62" s="75" t="s">
        <v>320</v>
      </c>
      <c r="C62" s="77">
        <v>1.5197999999999998</v>
      </c>
      <c r="D62" s="77">
        <v>1.9244999999999999</v>
      </c>
      <c r="E62" s="77">
        <v>2.0834</v>
      </c>
      <c r="F62" s="77">
        <v>2.0456</v>
      </c>
      <c r="G62" s="77">
        <v>1.7487000000000001</v>
      </c>
      <c r="H62" s="77">
        <v>1.831</v>
      </c>
      <c r="I62" s="77">
        <v>2.161</v>
      </c>
      <c r="J62" s="77">
        <v>1.85</v>
      </c>
      <c r="K62" s="77">
        <v>1.95</v>
      </c>
      <c r="L62" s="79">
        <v>2.1424109454337588</v>
      </c>
      <c r="M62" s="79">
        <v>2.35380751749455</v>
      </c>
      <c r="N62" s="79">
        <v>2.5860630712433785</v>
      </c>
      <c r="O62" s="79">
        <v>2.841235809955824</v>
      </c>
      <c r="P62" s="79">
        <v>3.121587024516774</v>
      </c>
      <c r="Q62" s="79">
        <v>3.4296011325378135</v>
      </c>
    </row>
    <row r="63" spans="1:17" ht="21.75" customHeight="1">
      <c r="A63" s="86" t="s">
        <v>319</v>
      </c>
      <c r="B63" s="75" t="s">
        <v>318</v>
      </c>
      <c r="C63" s="77">
        <v>3.4838999999999998</v>
      </c>
      <c r="D63" s="77">
        <v>5.380599999999999</v>
      </c>
      <c r="E63" s="77">
        <v>4.7035</v>
      </c>
      <c r="F63" s="77">
        <v>4.6800999999999995</v>
      </c>
      <c r="G63" s="77">
        <v>3.6595</v>
      </c>
      <c r="H63" s="77">
        <v>4.2493</v>
      </c>
      <c r="I63" s="77">
        <v>8.6492</v>
      </c>
      <c r="J63" s="77">
        <v>6.36</v>
      </c>
      <c r="K63" s="77">
        <v>4.59</v>
      </c>
      <c r="L63" s="79">
        <v>5.0429057638671555</v>
      </c>
      <c r="M63" s="79">
        <v>5.54050077194871</v>
      </c>
      <c r="N63" s="79">
        <v>6.087194613849799</v>
      </c>
      <c r="O63" s="79">
        <v>6.687831983434479</v>
      </c>
      <c r="P63" s="79">
        <v>7.347735611554868</v>
      </c>
      <c r="Q63" s="79">
        <v>8.072753435050545</v>
      </c>
    </row>
    <row r="64" spans="1:17" ht="21.75" customHeight="1">
      <c r="A64" s="86" t="s">
        <v>317</v>
      </c>
      <c r="B64" s="75" t="s">
        <v>316</v>
      </c>
      <c r="C64" s="77">
        <v>4.7164</v>
      </c>
      <c r="D64" s="77">
        <v>6.684</v>
      </c>
      <c r="E64" s="77">
        <v>9.641</v>
      </c>
      <c r="F64" s="77">
        <v>11.0624</v>
      </c>
      <c r="G64" s="77">
        <v>13.5942</v>
      </c>
      <c r="H64" s="77">
        <v>5.035299999999999</v>
      </c>
      <c r="I64" s="77">
        <v>9.3247</v>
      </c>
      <c r="J64" s="77">
        <v>4.8294</v>
      </c>
      <c r="K64" s="77">
        <v>7.791900000000001</v>
      </c>
      <c r="L64" s="79">
        <v>8.56074453626939</v>
      </c>
      <c r="M64" s="79">
        <v>9.405452715674764</v>
      </c>
      <c r="N64" s="79">
        <v>10.33351017683143</v>
      </c>
      <c r="O64" s="79">
        <v>11.353141183381945</v>
      </c>
      <c r="P64" s="79">
        <v>12.473381505811414</v>
      </c>
      <c r="Q64" s="79">
        <v>13.704158494677639</v>
      </c>
    </row>
    <row r="65" spans="1:17" ht="21.75" customHeight="1">
      <c r="A65" s="78" t="s">
        <v>229</v>
      </c>
      <c r="B65" s="75" t="s">
        <v>315</v>
      </c>
      <c r="C65" s="77">
        <v>0.6195</v>
      </c>
      <c r="D65" s="77">
        <v>0.9111</v>
      </c>
      <c r="E65" s="77">
        <v>0.6764</v>
      </c>
      <c r="F65" s="77">
        <v>0.38130000000000003</v>
      </c>
      <c r="G65" s="77">
        <v>0.2722</v>
      </c>
      <c r="H65" s="77">
        <v>0.24309999999999998</v>
      </c>
      <c r="I65" s="77">
        <v>0.23629999999999998</v>
      </c>
      <c r="J65" s="77">
        <v>0.6425</v>
      </c>
      <c r="K65" s="77">
        <v>0.6425</v>
      </c>
      <c r="L65" s="79">
        <v>0.7058969397134308</v>
      </c>
      <c r="M65" s="79">
        <v>0.7755493999949993</v>
      </c>
      <c r="N65" s="79">
        <v>0.8520746273199338</v>
      </c>
      <c r="O65" s="79">
        <v>0.9361507732803165</v>
      </c>
      <c r="P65" s="79">
        <v>1.028522904231809</v>
      </c>
      <c r="Q65" s="79">
        <v>1.1300096039259206</v>
      </c>
    </row>
    <row r="66" spans="1:17" ht="21.75" customHeight="1">
      <c r="A66" s="78" t="s">
        <v>186</v>
      </c>
      <c r="B66" s="75" t="s">
        <v>314</v>
      </c>
      <c r="C66" s="77">
        <v>0.5975</v>
      </c>
      <c r="D66" s="77">
        <v>1.3088</v>
      </c>
      <c r="E66" s="77">
        <v>4.0171</v>
      </c>
      <c r="F66" s="77">
        <v>6.3439</v>
      </c>
      <c r="G66" s="77">
        <v>8.180900000000001</v>
      </c>
      <c r="H66" s="77">
        <v>2.0237</v>
      </c>
      <c r="I66" s="77">
        <v>3.062</v>
      </c>
      <c r="J66" s="77">
        <v>2.8906</v>
      </c>
      <c r="K66" s="77">
        <v>2.0015</v>
      </c>
      <c r="L66" s="79">
        <v>2.1989925678388045</v>
      </c>
      <c r="M66" s="79">
        <v>2.4159721775719705</v>
      </c>
      <c r="N66" s="79">
        <v>2.6543616600480116</v>
      </c>
      <c r="O66" s="79">
        <v>2.91627357621876</v>
      </c>
      <c r="P66" s="79">
        <v>3.2040289382411915</v>
      </c>
      <c r="Q66" s="79">
        <v>3.520177777833043</v>
      </c>
    </row>
    <row r="67" spans="1:17" ht="41.25" customHeight="1">
      <c r="A67" s="86" t="s">
        <v>313</v>
      </c>
      <c r="B67" s="75" t="s">
        <v>312</v>
      </c>
      <c r="C67" s="77">
        <v>4.2634</v>
      </c>
      <c r="D67" s="77">
        <v>4.8374</v>
      </c>
      <c r="E67" s="77">
        <v>4.717</v>
      </c>
      <c r="F67" s="77">
        <v>10.6415</v>
      </c>
      <c r="G67" s="77">
        <v>4.1673</v>
      </c>
      <c r="H67" s="77">
        <v>9.2951</v>
      </c>
      <c r="I67" s="77">
        <v>3.4709</v>
      </c>
      <c r="J67" s="77">
        <v>8</v>
      </c>
      <c r="K67" s="77">
        <v>10</v>
      </c>
      <c r="L67" s="79">
        <v>10.9867227970962</v>
      </c>
      <c r="M67" s="79">
        <v>12.070807782023333</v>
      </c>
      <c r="N67" s="79">
        <v>13.261861903812198</v>
      </c>
      <c r="O67" s="79">
        <v>14.57044005105551</v>
      </c>
      <c r="P67" s="79">
        <v>16.00813858726551</v>
      </c>
      <c r="Q67" s="79">
        <v>17.587698115578533</v>
      </c>
    </row>
    <row r="68" spans="1:17" ht="33.75" customHeight="1">
      <c r="A68" s="86"/>
      <c r="B68" s="75" t="s">
        <v>311</v>
      </c>
      <c r="C68" s="89"/>
      <c r="D68" s="76"/>
      <c r="E68" s="76"/>
      <c r="F68" s="76"/>
      <c r="G68" s="76"/>
      <c r="H68" s="76"/>
      <c r="I68" s="76"/>
      <c r="J68" s="76"/>
      <c r="K68" s="76"/>
      <c r="L68" s="76"/>
      <c r="M68" s="76"/>
      <c r="N68" s="76"/>
      <c r="O68" s="76"/>
      <c r="P68" s="76"/>
      <c r="Q68" s="76"/>
    </row>
    <row r="69" spans="1:17" ht="21.75" customHeight="1">
      <c r="A69" s="86" t="s">
        <v>310</v>
      </c>
      <c r="B69" s="75" t="s">
        <v>309</v>
      </c>
      <c r="C69" s="77">
        <v>941.3153</v>
      </c>
      <c r="D69" s="77">
        <v>843.9045</v>
      </c>
      <c r="E69" s="77">
        <v>546.388</v>
      </c>
      <c r="F69" s="77">
        <v>488.98470000000003</v>
      </c>
      <c r="G69" s="77">
        <v>418.64050000000003</v>
      </c>
      <c r="H69" s="77">
        <v>20.0234</v>
      </c>
      <c r="I69" s="77">
        <v>45.2509</v>
      </c>
      <c r="J69" s="77">
        <v>55.00020000000001</v>
      </c>
      <c r="K69" s="77">
        <v>55.00020000000001</v>
      </c>
      <c r="L69" s="79">
        <v>60.42719511848505</v>
      </c>
      <c r="M69" s="79">
        <v>66.389684217284</v>
      </c>
      <c r="N69" s="79">
        <v>72.9405057082052</v>
      </c>
      <c r="O69" s="79">
        <v>80.13771168960635</v>
      </c>
      <c r="P69" s="79">
        <v>88.04508239273207</v>
      </c>
      <c r="Q69" s="79">
        <v>96.73269138964427</v>
      </c>
    </row>
    <row r="70" spans="1:17" ht="21.75" customHeight="1">
      <c r="A70" s="83">
        <v>103</v>
      </c>
      <c r="B70" s="81" t="s">
        <v>308</v>
      </c>
      <c r="C70" s="77">
        <v>938.1464</v>
      </c>
      <c r="D70" s="77">
        <v>844.1503</v>
      </c>
      <c r="E70" s="77">
        <v>546.3877</v>
      </c>
      <c r="F70" s="77">
        <v>474.3736</v>
      </c>
      <c r="G70" s="77">
        <v>418.64029999999997</v>
      </c>
      <c r="H70" s="77">
        <v>20.0234</v>
      </c>
      <c r="I70" s="77">
        <v>45.2345</v>
      </c>
      <c r="J70" s="77">
        <v>55</v>
      </c>
      <c r="K70" s="77">
        <v>55</v>
      </c>
      <c r="L70" s="79">
        <v>60.4269753840291</v>
      </c>
      <c r="M70" s="79">
        <v>66.38944280112834</v>
      </c>
      <c r="N70" s="79">
        <v>72.9402404709671</v>
      </c>
      <c r="O70" s="79">
        <v>80.1374202808053</v>
      </c>
      <c r="P70" s="79">
        <v>88.0447622299603</v>
      </c>
      <c r="Q70" s="79">
        <v>96.73233963568192</v>
      </c>
    </row>
    <row r="71" spans="1:17" ht="21.75" customHeight="1">
      <c r="A71" s="83">
        <v>105</v>
      </c>
      <c r="B71" s="75" t="s">
        <v>307</v>
      </c>
      <c r="C71" s="77">
        <v>0</v>
      </c>
      <c r="D71" s="77">
        <v>0</v>
      </c>
      <c r="E71" s="77">
        <v>0</v>
      </c>
      <c r="F71" s="77">
        <v>0</v>
      </c>
      <c r="G71" s="77">
        <v>0</v>
      </c>
      <c r="H71" s="77">
        <v>0</v>
      </c>
      <c r="I71" s="77">
        <v>0</v>
      </c>
      <c r="J71" s="77">
        <v>0</v>
      </c>
      <c r="K71" s="77">
        <v>0</v>
      </c>
      <c r="L71" s="79">
        <v>0</v>
      </c>
      <c r="M71" s="79">
        <v>0</v>
      </c>
      <c r="N71" s="79">
        <v>0</v>
      </c>
      <c r="O71" s="79">
        <v>0</v>
      </c>
      <c r="P71" s="79">
        <v>0</v>
      </c>
      <c r="Q71" s="79">
        <v>0</v>
      </c>
    </row>
    <row r="72" spans="1:17" ht="21.75" customHeight="1">
      <c r="A72" s="83">
        <v>108</v>
      </c>
      <c r="B72" s="75" t="s">
        <v>306</v>
      </c>
      <c r="C72" s="77">
        <v>0</v>
      </c>
      <c r="D72" s="77">
        <v>0</v>
      </c>
      <c r="E72" s="77">
        <v>0</v>
      </c>
      <c r="F72" s="77">
        <v>0</v>
      </c>
      <c r="G72" s="77">
        <v>0</v>
      </c>
      <c r="H72" s="77">
        <v>0</v>
      </c>
      <c r="I72" s="77">
        <v>0</v>
      </c>
      <c r="J72" s="77">
        <v>0.0001</v>
      </c>
      <c r="K72" s="77">
        <v>0.0001</v>
      </c>
      <c r="L72" s="79">
        <v>0.00010986722797096201</v>
      </c>
      <c r="M72" s="79">
        <v>0.00012070807782023335</v>
      </c>
      <c r="N72" s="79">
        <v>0.000132618619038122</v>
      </c>
      <c r="O72" s="79">
        <v>0.00014570440051055509</v>
      </c>
      <c r="P72" s="79">
        <v>0.00016008138587265508</v>
      </c>
      <c r="Q72" s="79">
        <v>0.0001758769811557853</v>
      </c>
    </row>
    <row r="73" spans="1:17" ht="21.75" customHeight="1">
      <c r="A73" s="64"/>
      <c r="B73" s="75"/>
      <c r="C73" s="76"/>
      <c r="D73" s="76"/>
      <c r="E73" s="76"/>
      <c r="F73" s="76"/>
      <c r="G73" s="76"/>
      <c r="H73" s="76"/>
      <c r="I73" s="76"/>
      <c r="J73" s="76"/>
      <c r="K73" s="76"/>
      <c r="L73" s="76"/>
      <c r="M73" s="76"/>
      <c r="N73" s="76"/>
      <c r="O73" s="76"/>
      <c r="P73" s="76"/>
      <c r="Q73" s="76"/>
    </row>
    <row r="74" spans="1:17" ht="21.75" customHeight="1">
      <c r="A74" s="71" t="s">
        <v>305</v>
      </c>
      <c r="B74" s="75" t="s">
        <v>304</v>
      </c>
      <c r="C74" s="77">
        <v>8.3322</v>
      </c>
      <c r="D74" s="77">
        <v>8.282</v>
      </c>
      <c r="E74" s="77">
        <v>7.8505</v>
      </c>
      <c r="F74" s="77">
        <v>9.087700000000002</v>
      </c>
      <c r="G74" s="77">
        <v>8.826699999999999</v>
      </c>
      <c r="H74" s="77">
        <v>9.5122</v>
      </c>
      <c r="I74" s="77">
        <v>11.689300000000001</v>
      </c>
      <c r="J74" s="77">
        <v>10.2942</v>
      </c>
      <c r="K74" s="77">
        <v>15.2613</v>
      </c>
      <c r="L74" s="79">
        <v>16.767167262332425</v>
      </c>
      <c r="M74" s="79">
        <v>18.421621880379274</v>
      </c>
      <c r="N74" s="79">
        <v>20.239325307264913</v>
      </c>
      <c r="O74" s="79">
        <v>22.236385675117347</v>
      </c>
      <c r="P74" s="79">
        <v>24.430500542183513</v>
      </c>
      <c r="Q74" s="79">
        <v>26.84111372512787</v>
      </c>
    </row>
    <row r="75" spans="1:17" ht="33" customHeight="1">
      <c r="A75" s="86" t="s">
        <v>303</v>
      </c>
      <c r="B75" s="75" t="s">
        <v>302</v>
      </c>
      <c r="C75" s="77">
        <v>1.7280000000000002</v>
      </c>
      <c r="D75" s="77">
        <v>1.3496000000000001</v>
      </c>
      <c r="E75" s="77">
        <v>1.3719999999999999</v>
      </c>
      <c r="F75" s="77">
        <v>1.379</v>
      </c>
      <c r="G75" s="77">
        <v>1.2167000000000001</v>
      </c>
      <c r="H75" s="77">
        <v>1.161</v>
      </c>
      <c r="I75" s="77">
        <v>2.0532</v>
      </c>
      <c r="J75" s="77">
        <v>1.1506</v>
      </c>
      <c r="K75" s="77">
        <v>1.1696</v>
      </c>
      <c r="L75" s="79">
        <v>1.2850070983483715</v>
      </c>
      <c r="M75" s="79">
        <v>1.4118016781854492</v>
      </c>
      <c r="N75" s="79">
        <v>1.5511073682698748</v>
      </c>
      <c r="O75" s="79">
        <v>1.7041586683714525</v>
      </c>
      <c r="P75" s="79">
        <v>1.872311889166574</v>
      </c>
      <c r="Q75" s="79">
        <v>2.057057171598065</v>
      </c>
    </row>
    <row r="76" spans="1:17" ht="21.75" customHeight="1">
      <c r="A76" s="78" t="s">
        <v>229</v>
      </c>
      <c r="B76" s="75" t="s">
        <v>301</v>
      </c>
      <c r="C76" s="77">
        <v>1.6659</v>
      </c>
      <c r="D76" s="77">
        <v>1.3022</v>
      </c>
      <c r="E76" s="77">
        <v>0.9784999999999999</v>
      </c>
      <c r="F76" s="77">
        <v>1.1262</v>
      </c>
      <c r="G76" s="77">
        <v>0.7979</v>
      </c>
      <c r="H76" s="77">
        <v>0.8573999999999999</v>
      </c>
      <c r="I76" s="77">
        <v>1.1919</v>
      </c>
      <c r="J76" s="77">
        <v>0.795</v>
      </c>
      <c r="K76" s="77">
        <v>0.8140000000000001</v>
      </c>
      <c r="L76" s="79">
        <v>0.8943192356836307</v>
      </c>
      <c r="M76" s="79">
        <v>0.9825637534566994</v>
      </c>
      <c r="N76" s="79">
        <v>1.079515558970313</v>
      </c>
      <c r="O76" s="79">
        <v>1.1860338201559184</v>
      </c>
      <c r="P76" s="79">
        <v>1.3030624810034124</v>
      </c>
      <c r="Q76" s="79">
        <v>1.4316386266080925</v>
      </c>
    </row>
    <row r="77" spans="1:17" ht="21.75" customHeight="1">
      <c r="A77" s="83">
        <v>101</v>
      </c>
      <c r="B77" s="75" t="s">
        <v>300</v>
      </c>
      <c r="C77" s="77">
        <v>0.5188</v>
      </c>
      <c r="D77" s="77">
        <v>0.026000000000000002</v>
      </c>
      <c r="E77" s="77">
        <v>0.0342</v>
      </c>
      <c r="F77" s="77">
        <v>0.0823</v>
      </c>
      <c r="G77" s="77">
        <v>0.0574</v>
      </c>
      <c r="H77" s="77">
        <v>0.08789999999999999</v>
      </c>
      <c r="I77" s="77">
        <v>0.1537</v>
      </c>
      <c r="J77" s="77">
        <v>0.044000000000000004</v>
      </c>
      <c r="K77" s="77">
        <v>0.05</v>
      </c>
      <c r="L77" s="79">
        <v>0.054933613985481</v>
      </c>
      <c r="M77" s="79">
        <v>0.060354038910116675</v>
      </c>
      <c r="N77" s="79">
        <v>0.066309309519061</v>
      </c>
      <c r="O77" s="79">
        <v>0.07285220025527755</v>
      </c>
      <c r="P77" s="79">
        <v>0.08004069293632755</v>
      </c>
      <c r="Q77" s="79">
        <v>0.08793849057789267</v>
      </c>
    </row>
    <row r="78" spans="1:17" ht="21.75" customHeight="1">
      <c r="A78" s="83">
        <v>102</v>
      </c>
      <c r="B78" s="75" t="s">
        <v>299</v>
      </c>
      <c r="C78" s="77">
        <v>1.0825</v>
      </c>
      <c r="D78" s="77">
        <v>1.238</v>
      </c>
      <c r="E78" s="77">
        <v>0.8959999999999999</v>
      </c>
      <c r="F78" s="77">
        <v>0.8776</v>
      </c>
      <c r="G78" s="77">
        <v>0.7336</v>
      </c>
      <c r="H78" s="77">
        <v>0.7631999999999999</v>
      </c>
      <c r="I78" s="77">
        <v>0.8984000000000001</v>
      </c>
      <c r="J78" s="77">
        <v>0.746</v>
      </c>
      <c r="K78" s="77">
        <v>0.758</v>
      </c>
      <c r="L78" s="79">
        <v>0.832793588019892</v>
      </c>
      <c r="M78" s="79">
        <v>0.9149672298773688</v>
      </c>
      <c r="N78" s="79">
        <v>1.0052491323089647</v>
      </c>
      <c r="O78" s="79">
        <v>1.1044393558700076</v>
      </c>
      <c r="P78" s="79">
        <v>1.2134169049147256</v>
      </c>
      <c r="Q78" s="79">
        <v>1.333147517160853</v>
      </c>
    </row>
    <row r="79" spans="1:17" ht="21.75" customHeight="1">
      <c r="A79" s="78" t="s">
        <v>186</v>
      </c>
      <c r="B79" s="75" t="s">
        <v>298</v>
      </c>
      <c r="C79" s="77">
        <v>0</v>
      </c>
      <c r="D79" s="77">
        <v>0</v>
      </c>
      <c r="E79" s="77">
        <v>0</v>
      </c>
      <c r="F79" s="77">
        <v>0</v>
      </c>
      <c r="G79" s="77">
        <v>0.0003</v>
      </c>
      <c r="H79" s="77">
        <v>0.008100000000000001</v>
      </c>
      <c r="I79" s="76"/>
      <c r="J79" s="76"/>
      <c r="K79" s="76"/>
      <c r="L79" s="76"/>
      <c r="M79" s="76"/>
      <c r="N79" s="76"/>
      <c r="O79" s="76"/>
      <c r="P79" s="76"/>
      <c r="Q79" s="76"/>
    </row>
    <row r="80" spans="1:17" ht="21.75" customHeight="1">
      <c r="A80" s="78" t="s">
        <v>184</v>
      </c>
      <c r="B80" s="75" t="s">
        <v>297</v>
      </c>
      <c r="C80" s="77">
        <v>0.0126</v>
      </c>
      <c r="D80" s="77">
        <v>0.012</v>
      </c>
      <c r="E80" s="77">
        <v>0.3423</v>
      </c>
      <c r="F80" s="77">
        <v>0.051100000000000007</v>
      </c>
      <c r="G80" s="77">
        <v>0.2662</v>
      </c>
      <c r="H80" s="77">
        <v>0.1264</v>
      </c>
      <c r="I80" s="77">
        <v>0.7094</v>
      </c>
      <c r="J80" s="77">
        <v>0.163</v>
      </c>
      <c r="K80" s="77">
        <v>0.163</v>
      </c>
      <c r="L80" s="79">
        <v>0.17908358159266807</v>
      </c>
      <c r="M80" s="79">
        <v>0.19675416684698038</v>
      </c>
      <c r="N80" s="79">
        <v>0.21616834903213888</v>
      </c>
      <c r="O80" s="79">
        <v>0.23749817283220487</v>
      </c>
      <c r="P80" s="79">
        <v>0.26093265897242784</v>
      </c>
      <c r="Q80" s="79">
        <v>0.2866794792839301</v>
      </c>
    </row>
    <row r="81" spans="1:17" ht="21.75" customHeight="1">
      <c r="A81" s="78" t="s">
        <v>182</v>
      </c>
      <c r="B81" s="75" t="s">
        <v>296</v>
      </c>
      <c r="C81" s="77">
        <v>0.0495</v>
      </c>
      <c r="D81" s="77">
        <v>0.0354</v>
      </c>
      <c r="E81" s="77">
        <v>0.0512</v>
      </c>
      <c r="F81" s="77">
        <v>0.20170000000000002</v>
      </c>
      <c r="G81" s="77">
        <v>0.1523</v>
      </c>
      <c r="H81" s="77">
        <v>0.1691</v>
      </c>
      <c r="I81" s="77">
        <v>0.1519</v>
      </c>
      <c r="J81" s="77">
        <v>0.19260000000000002</v>
      </c>
      <c r="K81" s="77">
        <v>0.19260000000000002</v>
      </c>
      <c r="L81" s="79">
        <v>0.21160428107207283</v>
      </c>
      <c r="M81" s="79">
        <v>0.23248375788176945</v>
      </c>
      <c r="N81" s="79">
        <v>0.25542346026742296</v>
      </c>
      <c r="O81" s="79">
        <v>0.28062667538332914</v>
      </c>
      <c r="P81" s="79">
        <v>0.3083167491907337</v>
      </c>
      <c r="Q81" s="79">
        <v>0.33873906570604256</v>
      </c>
    </row>
    <row r="82" spans="1:17" ht="21.75" customHeight="1">
      <c r="A82" s="86" t="s">
        <v>295</v>
      </c>
      <c r="B82" s="75" t="s">
        <v>294</v>
      </c>
      <c r="C82" s="77">
        <v>0.7245</v>
      </c>
      <c r="D82" s="77">
        <v>1.2744</v>
      </c>
      <c r="E82" s="77">
        <v>1.4989</v>
      </c>
      <c r="F82" s="77">
        <v>2.1851</v>
      </c>
      <c r="G82" s="77">
        <v>1.9733</v>
      </c>
      <c r="H82" s="77">
        <v>2.1516</v>
      </c>
      <c r="I82" s="77">
        <v>2.589</v>
      </c>
      <c r="J82" s="77">
        <v>2.5</v>
      </c>
      <c r="K82" s="77">
        <v>2.5</v>
      </c>
      <c r="L82" s="79">
        <v>2.74668069927405</v>
      </c>
      <c r="M82" s="79">
        <v>3.0177019455058334</v>
      </c>
      <c r="N82" s="79">
        <v>3.3154654759530495</v>
      </c>
      <c r="O82" s="79">
        <v>3.6426100127638774</v>
      </c>
      <c r="P82" s="79">
        <v>4.002034646816377</v>
      </c>
      <c r="Q82" s="79">
        <v>4.396924528894633</v>
      </c>
    </row>
    <row r="83" spans="1:17" ht="21.75" customHeight="1">
      <c r="A83" s="78" t="s">
        <v>229</v>
      </c>
      <c r="B83" s="75" t="s">
        <v>293</v>
      </c>
      <c r="C83" s="77">
        <v>0.6168</v>
      </c>
      <c r="D83" s="77">
        <v>0.8269</v>
      </c>
      <c r="E83" s="77">
        <v>0.9734</v>
      </c>
      <c r="F83" s="77">
        <v>1.4886000000000001</v>
      </c>
      <c r="G83" s="77">
        <v>1.7662</v>
      </c>
      <c r="H83" s="77">
        <v>1.5458</v>
      </c>
      <c r="I83" s="77">
        <v>1.9868999999999999</v>
      </c>
      <c r="J83" s="77">
        <v>2.21</v>
      </c>
      <c r="K83" s="77">
        <v>2.21</v>
      </c>
      <c r="L83" s="79">
        <v>2.42806573815826</v>
      </c>
      <c r="M83" s="79">
        <v>2.6676485198271567</v>
      </c>
      <c r="N83" s="79">
        <v>2.930871480742496</v>
      </c>
      <c r="O83" s="79">
        <v>3.2200672512832673</v>
      </c>
      <c r="P83" s="79">
        <v>3.537798627785677</v>
      </c>
      <c r="Q83" s="79">
        <v>3.8868812835428552</v>
      </c>
    </row>
    <row r="84" spans="1:17" ht="21.75" customHeight="1">
      <c r="A84" s="78" t="s">
        <v>186</v>
      </c>
      <c r="B84" s="75" t="s">
        <v>292</v>
      </c>
      <c r="C84" s="77">
        <v>0.0015</v>
      </c>
      <c r="D84" s="77">
        <v>0</v>
      </c>
      <c r="E84" s="76"/>
      <c r="F84" s="76"/>
      <c r="G84" s="76"/>
      <c r="H84" s="76"/>
      <c r="I84" s="76"/>
      <c r="J84" s="76"/>
      <c r="K84" s="76"/>
      <c r="L84" s="76"/>
      <c r="M84" s="76"/>
      <c r="N84" s="76"/>
      <c r="O84" s="76"/>
      <c r="P84" s="76"/>
      <c r="Q84" s="76"/>
    </row>
    <row r="85" spans="1:17" ht="30.75" customHeight="1">
      <c r="A85" s="78" t="s">
        <v>184</v>
      </c>
      <c r="B85" s="75" t="s">
        <v>291</v>
      </c>
      <c r="C85" s="88"/>
      <c r="D85" s="76"/>
      <c r="E85" s="76"/>
      <c r="F85" s="76"/>
      <c r="G85" s="76"/>
      <c r="H85" s="76"/>
      <c r="I85" s="76"/>
      <c r="J85" s="76"/>
      <c r="K85" s="76"/>
      <c r="L85" s="76"/>
      <c r="M85" s="76"/>
      <c r="N85" s="76"/>
      <c r="O85" s="76"/>
      <c r="P85" s="76"/>
      <c r="Q85" s="76"/>
    </row>
    <row r="86" spans="1:17" ht="21.75" customHeight="1">
      <c r="A86" s="78" t="s">
        <v>182</v>
      </c>
      <c r="B86" s="75" t="s">
        <v>290</v>
      </c>
      <c r="C86" s="77">
        <v>0.10619999999999999</v>
      </c>
      <c r="D86" s="77">
        <v>0.4475</v>
      </c>
      <c r="E86" s="77">
        <v>0.5255</v>
      </c>
      <c r="F86" s="77">
        <v>0.6948000000000001</v>
      </c>
      <c r="G86" s="77">
        <v>0.1873</v>
      </c>
      <c r="H86" s="77">
        <v>0.6051</v>
      </c>
      <c r="I86" s="77">
        <v>0.6021</v>
      </c>
      <c r="J86" s="77">
        <v>0.29</v>
      </c>
      <c r="K86" s="77">
        <v>0.29</v>
      </c>
      <c r="L86" s="79">
        <v>0.3186149611157898</v>
      </c>
      <c r="M86" s="79">
        <v>0.3500534256786767</v>
      </c>
      <c r="N86" s="79">
        <v>0.38459399521055376</v>
      </c>
      <c r="O86" s="79">
        <v>0.42254276148060976</v>
      </c>
      <c r="P86" s="79">
        <v>0.4642360190306997</v>
      </c>
      <c r="Q86" s="79">
        <v>0.5100432453517774</v>
      </c>
    </row>
    <row r="87" spans="1:17" ht="21.75" customHeight="1">
      <c r="A87" s="86" t="s">
        <v>289</v>
      </c>
      <c r="B87" s="75" t="s">
        <v>288</v>
      </c>
      <c r="C87" s="77">
        <v>0</v>
      </c>
      <c r="D87" s="77">
        <v>0</v>
      </c>
      <c r="E87" s="77">
        <v>0</v>
      </c>
      <c r="F87" s="77">
        <v>0</v>
      </c>
      <c r="G87" s="77">
        <v>0</v>
      </c>
      <c r="H87" s="77">
        <v>0</v>
      </c>
      <c r="I87" s="77">
        <v>0</v>
      </c>
      <c r="J87" s="77">
        <v>0</v>
      </c>
      <c r="K87" s="77">
        <v>0</v>
      </c>
      <c r="L87" s="79">
        <v>0</v>
      </c>
      <c r="M87" s="79">
        <v>0</v>
      </c>
      <c r="N87" s="79">
        <v>0</v>
      </c>
      <c r="O87" s="79">
        <v>0</v>
      </c>
      <c r="P87" s="79">
        <v>0</v>
      </c>
      <c r="Q87" s="79">
        <v>0</v>
      </c>
    </row>
    <row r="88" spans="1:17" ht="21.75" customHeight="1">
      <c r="A88" s="86" t="s">
        <v>287</v>
      </c>
      <c r="B88" s="75" t="s">
        <v>286</v>
      </c>
      <c r="C88" s="77">
        <v>2.6104000000000003</v>
      </c>
      <c r="D88" s="77">
        <v>2.8985000000000003</v>
      </c>
      <c r="E88" s="77">
        <v>2.7362</v>
      </c>
      <c r="F88" s="77">
        <v>3.1679000000000004</v>
      </c>
      <c r="G88" s="77">
        <v>3.245</v>
      </c>
      <c r="H88" s="77">
        <v>3.8002999999999996</v>
      </c>
      <c r="I88" s="77">
        <v>4.0448</v>
      </c>
      <c r="J88" s="77">
        <v>5</v>
      </c>
      <c r="K88" s="77">
        <v>10.001</v>
      </c>
      <c r="L88" s="79">
        <v>10.987821469375909</v>
      </c>
      <c r="M88" s="79">
        <v>12.072014862801536</v>
      </c>
      <c r="N88" s="79">
        <v>13.26318809000258</v>
      </c>
      <c r="O88" s="79">
        <v>14.571897095060613</v>
      </c>
      <c r="P88" s="79">
        <v>16.009739401124232</v>
      </c>
      <c r="Q88" s="79">
        <v>17.589456885390085</v>
      </c>
    </row>
    <row r="89" spans="1:17" ht="21.75" customHeight="1">
      <c r="A89" s="78" t="s">
        <v>229</v>
      </c>
      <c r="B89" s="75" t="s">
        <v>285</v>
      </c>
      <c r="C89" s="77">
        <v>2.2665</v>
      </c>
      <c r="D89" s="77">
        <v>2.5458000000000003</v>
      </c>
      <c r="E89" s="77">
        <v>2.3173</v>
      </c>
      <c r="F89" s="77">
        <v>2.6872000000000003</v>
      </c>
      <c r="G89" s="77">
        <v>2.8616</v>
      </c>
      <c r="H89" s="77">
        <v>3.4095</v>
      </c>
      <c r="I89" s="77">
        <v>3.2923</v>
      </c>
      <c r="J89" s="77">
        <v>4.29</v>
      </c>
      <c r="K89" s="77">
        <v>9.2</v>
      </c>
      <c r="L89" s="79">
        <v>10.107784973328503</v>
      </c>
      <c r="M89" s="79">
        <v>11.105143159461466</v>
      </c>
      <c r="N89" s="79">
        <v>12.200912951507222</v>
      </c>
      <c r="O89" s="79">
        <v>13.404804846971068</v>
      </c>
      <c r="P89" s="79">
        <v>14.727487500284267</v>
      </c>
      <c r="Q89" s="79">
        <v>16.180682266332248</v>
      </c>
    </row>
    <row r="90" spans="1:17" ht="21.75" customHeight="1">
      <c r="A90" s="78" t="s">
        <v>186</v>
      </c>
      <c r="B90" s="75" t="s">
        <v>284</v>
      </c>
      <c r="C90" s="77">
        <v>0.3439</v>
      </c>
      <c r="D90" s="77">
        <v>0.3527</v>
      </c>
      <c r="E90" s="77">
        <v>0.4189</v>
      </c>
      <c r="F90" s="77">
        <v>0.4807</v>
      </c>
      <c r="G90" s="77">
        <v>0.3834</v>
      </c>
      <c r="H90" s="77">
        <v>0.3908</v>
      </c>
      <c r="I90" s="77">
        <v>0.7525</v>
      </c>
      <c r="J90" s="77">
        <v>0.71</v>
      </c>
      <c r="K90" s="77">
        <v>0.8009999999999999</v>
      </c>
      <c r="L90" s="79">
        <v>0.8800364960474055</v>
      </c>
      <c r="M90" s="79">
        <v>0.966871703340069</v>
      </c>
      <c r="N90" s="79">
        <v>1.062275138495357</v>
      </c>
      <c r="O90" s="79">
        <v>1.1670922480895463</v>
      </c>
      <c r="P90" s="79">
        <v>1.282251900839967</v>
      </c>
      <c r="Q90" s="79">
        <v>1.4087746190578403</v>
      </c>
    </row>
    <row r="91" spans="1:17" ht="21.75" customHeight="1">
      <c r="A91" s="86" t="s">
        <v>283</v>
      </c>
      <c r="B91" s="75" t="s">
        <v>282</v>
      </c>
      <c r="C91" s="77">
        <v>0.40979999999999994</v>
      </c>
      <c r="D91" s="77">
        <v>0.5267000000000001</v>
      </c>
      <c r="E91" s="77">
        <v>0.5073</v>
      </c>
      <c r="F91" s="77">
        <v>0.537</v>
      </c>
      <c r="G91" s="77">
        <v>0.51</v>
      </c>
      <c r="H91" s="77">
        <v>0.525</v>
      </c>
      <c r="I91" s="77">
        <v>0.5678</v>
      </c>
      <c r="J91" s="77">
        <v>0.6</v>
      </c>
      <c r="K91" s="77">
        <v>0.6</v>
      </c>
      <c r="L91" s="79">
        <v>0.6592033678257719</v>
      </c>
      <c r="M91" s="79">
        <v>0.7242484669214</v>
      </c>
      <c r="N91" s="79">
        <v>0.7957117142287319</v>
      </c>
      <c r="O91" s="79">
        <v>0.8742264030633305</v>
      </c>
      <c r="P91" s="79">
        <v>0.9604883152359305</v>
      </c>
      <c r="Q91" s="79">
        <v>1.055261886934712</v>
      </c>
    </row>
    <row r="92" spans="1:17" ht="21.75" customHeight="1">
      <c r="A92" s="86" t="s">
        <v>281</v>
      </c>
      <c r="B92" s="75" t="s">
        <v>280</v>
      </c>
      <c r="C92" s="77">
        <v>2.3761</v>
      </c>
      <c r="D92" s="77">
        <v>1.6659</v>
      </c>
      <c r="E92" s="77">
        <v>0.9701000000000001</v>
      </c>
      <c r="F92" s="77">
        <v>0.9944</v>
      </c>
      <c r="G92" s="77">
        <v>1.1156</v>
      </c>
      <c r="H92" s="77">
        <v>1.1503</v>
      </c>
      <c r="I92" s="77">
        <v>1.4032</v>
      </c>
      <c r="J92" s="77">
        <v>0.48219999999999996</v>
      </c>
      <c r="K92" s="77">
        <v>0.4175</v>
      </c>
      <c r="L92" s="79">
        <v>0.4586956767787663</v>
      </c>
      <c r="M92" s="79">
        <v>0.5039562248994742</v>
      </c>
      <c r="N92" s="79">
        <v>0.5536827344841593</v>
      </c>
      <c r="O92" s="79">
        <v>0.6083158721315675</v>
      </c>
      <c r="P92" s="79">
        <v>0.6683397860183349</v>
      </c>
      <c r="Q92" s="79">
        <v>0.7342863963254036</v>
      </c>
    </row>
    <row r="93" spans="1:17" ht="21.75" customHeight="1">
      <c r="A93" s="86" t="s">
        <v>279</v>
      </c>
      <c r="B93" s="75" t="s">
        <v>278</v>
      </c>
      <c r="C93" s="77">
        <v>0.1807</v>
      </c>
      <c r="D93" s="77">
        <v>0.17579999999999998</v>
      </c>
      <c r="E93" s="77">
        <v>0.34009999999999996</v>
      </c>
      <c r="F93" s="77">
        <v>0.2723</v>
      </c>
      <c r="G93" s="77">
        <v>0.2441</v>
      </c>
      <c r="H93" s="77">
        <v>0.159</v>
      </c>
      <c r="I93" s="77">
        <v>0.18239999999999998</v>
      </c>
      <c r="J93" s="77">
        <v>0.17</v>
      </c>
      <c r="K93" s="77">
        <v>0.175</v>
      </c>
      <c r="L93" s="79">
        <v>0.1922676489491835</v>
      </c>
      <c r="M93" s="79">
        <v>0.21123913618540835</v>
      </c>
      <c r="N93" s="79">
        <v>0.23208258331671347</v>
      </c>
      <c r="O93" s="79">
        <v>0.2549827008934714</v>
      </c>
      <c r="P93" s="79">
        <v>0.2801424252771464</v>
      </c>
      <c r="Q93" s="79">
        <v>0.3077847170226243</v>
      </c>
    </row>
    <row r="94" spans="1:17" ht="21.75" customHeight="1">
      <c r="A94" s="86" t="s">
        <v>277</v>
      </c>
      <c r="B94" s="75" t="s">
        <v>276</v>
      </c>
      <c r="C94" s="77">
        <v>0.2206</v>
      </c>
      <c r="D94" s="77">
        <v>0.2778</v>
      </c>
      <c r="E94" s="77">
        <v>0.3774</v>
      </c>
      <c r="F94" s="77">
        <v>0.4939</v>
      </c>
      <c r="G94" s="77">
        <v>0.4755</v>
      </c>
      <c r="H94" s="77">
        <v>0.4559</v>
      </c>
      <c r="I94" s="77">
        <v>0.6151</v>
      </c>
      <c r="J94" s="77">
        <v>0.3</v>
      </c>
      <c r="K94" s="77">
        <v>0.3</v>
      </c>
      <c r="L94" s="79">
        <v>0.32960168391288597</v>
      </c>
      <c r="M94" s="79">
        <v>0.3621242334607</v>
      </c>
      <c r="N94" s="79">
        <v>0.39785585711436594</v>
      </c>
      <c r="O94" s="79">
        <v>0.4371132015316653</v>
      </c>
      <c r="P94" s="79">
        <v>0.48024415761796524</v>
      </c>
      <c r="Q94" s="79">
        <v>0.527630943467356</v>
      </c>
    </row>
    <row r="95" spans="1:17" ht="21.75" customHeight="1">
      <c r="A95" s="86" t="s">
        <v>275</v>
      </c>
      <c r="B95" s="75" t="s">
        <v>274</v>
      </c>
      <c r="C95" s="77">
        <v>0.0213</v>
      </c>
      <c r="D95" s="77">
        <v>0.0052</v>
      </c>
      <c r="E95" s="77">
        <v>0.0045000000000000005</v>
      </c>
      <c r="F95" s="77">
        <v>0.002</v>
      </c>
      <c r="G95" s="77">
        <v>0.0028000000000000004</v>
      </c>
      <c r="H95" s="77">
        <v>0.0623</v>
      </c>
      <c r="I95" s="77">
        <v>0.1783</v>
      </c>
      <c r="J95" s="77">
        <v>0.031400000000000004</v>
      </c>
      <c r="K95" s="77">
        <v>0.0382</v>
      </c>
      <c r="L95" s="79">
        <v>0.04196928108490748</v>
      </c>
      <c r="M95" s="79">
        <v>0.046110485727329134</v>
      </c>
      <c r="N95" s="79">
        <v>0.05066031247256259</v>
      </c>
      <c r="O95" s="79">
        <v>0.05565908099503204</v>
      </c>
      <c r="P95" s="79">
        <v>0.06115108940335424</v>
      </c>
      <c r="Q95" s="79">
        <v>0.06718500680150999</v>
      </c>
    </row>
    <row r="96" spans="1:17" ht="21.75" customHeight="1">
      <c r="A96" s="86" t="s">
        <v>273</v>
      </c>
      <c r="B96" s="75" t="s">
        <v>272</v>
      </c>
      <c r="C96" s="77">
        <v>0.0608</v>
      </c>
      <c r="D96" s="77">
        <v>0.1081</v>
      </c>
      <c r="E96" s="77">
        <v>0.044000000000000004</v>
      </c>
      <c r="F96" s="77">
        <v>0.056100000000000004</v>
      </c>
      <c r="G96" s="77">
        <v>0.0437</v>
      </c>
      <c r="H96" s="77">
        <v>0.046799999999999994</v>
      </c>
      <c r="I96" s="77">
        <v>0.0555</v>
      </c>
      <c r="J96" s="77">
        <v>0.06</v>
      </c>
      <c r="K96" s="77">
        <v>0.06</v>
      </c>
      <c r="L96" s="79">
        <v>0.0659203367825772</v>
      </c>
      <c r="M96" s="79">
        <v>0.07242484669214</v>
      </c>
      <c r="N96" s="79">
        <v>0.07957117142287319</v>
      </c>
      <c r="O96" s="79">
        <v>0.08742264030633305</v>
      </c>
      <c r="P96" s="79">
        <v>0.09604883152359305</v>
      </c>
      <c r="Q96" s="79">
        <v>0.10552618869347119</v>
      </c>
    </row>
    <row r="97" spans="1:17" ht="21.75" customHeight="1">
      <c r="A97" s="86"/>
      <c r="B97" s="75"/>
      <c r="C97" s="76"/>
      <c r="D97" s="76"/>
      <c r="E97" s="76"/>
      <c r="F97" s="76"/>
      <c r="G97" s="76"/>
      <c r="H97" s="76"/>
      <c r="I97" s="76"/>
      <c r="J97" s="76"/>
      <c r="K97" s="76"/>
      <c r="L97" s="76"/>
      <c r="M97" s="76"/>
      <c r="N97" s="76"/>
      <c r="O97" s="76"/>
      <c r="P97" s="76"/>
      <c r="Q97" s="76"/>
    </row>
    <row r="98" spans="1:17" ht="21.75" customHeight="1">
      <c r="A98" s="71" t="s">
        <v>271</v>
      </c>
      <c r="B98" s="75" t="s">
        <v>270</v>
      </c>
      <c r="C98" s="77">
        <v>133.93</v>
      </c>
      <c r="D98" s="77">
        <v>131.18079999999998</v>
      </c>
      <c r="E98" s="77">
        <v>134.689</v>
      </c>
      <c r="F98" s="77">
        <v>159.25320000000002</v>
      </c>
      <c r="G98" s="77">
        <v>162.3959</v>
      </c>
      <c r="H98" s="77">
        <v>213.80669999999998</v>
      </c>
      <c r="I98" s="77">
        <v>249.1207</v>
      </c>
      <c r="J98" s="77">
        <v>278.5736</v>
      </c>
      <c r="K98" s="77">
        <v>278.7376</v>
      </c>
      <c r="L98" s="79">
        <v>306.24127443278815</v>
      </c>
      <c r="M98" s="79">
        <v>336.4587991222507</v>
      </c>
      <c r="N98" s="79">
        <v>369.6579558600043</v>
      </c>
      <c r="O98" s="79">
        <v>406.132949077509</v>
      </c>
      <c r="P98" s="79">
        <v>446.2070130281778</v>
      </c>
      <c r="Q98" s="79">
        <v>490.2352762260882</v>
      </c>
    </row>
    <row r="99" spans="1:17" ht="21.75" customHeight="1">
      <c r="A99" s="86" t="s">
        <v>269</v>
      </c>
      <c r="B99" s="75" t="s">
        <v>268</v>
      </c>
      <c r="C99" s="77">
        <v>0.5144</v>
      </c>
      <c r="D99" s="77">
        <v>0.45649999999999996</v>
      </c>
      <c r="E99" s="77">
        <v>0.7127</v>
      </c>
      <c r="F99" s="77">
        <v>1.4553</v>
      </c>
      <c r="G99" s="77">
        <v>0.5634</v>
      </c>
      <c r="H99" s="77">
        <v>0.7026</v>
      </c>
      <c r="I99" s="77">
        <v>0.5661</v>
      </c>
      <c r="J99" s="77">
        <v>0.91</v>
      </c>
      <c r="K99" s="77">
        <v>0.63</v>
      </c>
      <c r="L99" s="79">
        <v>0.6921635362170606</v>
      </c>
      <c r="M99" s="79">
        <v>0.7604608902674701</v>
      </c>
      <c r="N99" s="79">
        <v>0.8354972999401685</v>
      </c>
      <c r="O99" s="79">
        <v>0.9179377232164971</v>
      </c>
      <c r="P99" s="79">
        <v>1.008512730997727</v>
      </c>
      <c r="Q99" s="79">
        <v>1.1080249812814476</v>
      </c>
    </row>
    <row r="100" spans="1:17" ht="21.75" customHeight="1">
      <c r="A100" s="86" t="s">
        <v>267</v>
      </c>
      <c r="B100" s="75" t="s">
        <v>266</v>
      </c>
      <c r="C100" s="77">
        <v>0.3799</v>
      </c>
      <c r="D100" s="77">
        <v>0.48469999999999996</v>
      </c>
      <c r="E100" s="77">
        <v>0.7234</v>
      </c>
      <c r="F100" s="77">
        <v>0.8543999999999999</v>
      </c>
      <c r="G100" s="77">
        <v>1.1681</v>
      </c>
      <c r="H100" s="77">
        <v>1.1427</v>
      </c>
      <c r="I100" s="77">
        <v>1.1983</v>
      </c>
      <c r="J100" s="77">
        <v>0.995</v>
      </c>
      <c r="K100" s="77">
        <v>0.995</v>
      </c>
      <c r="L100" s="79">
        <v>1.0931789183110718</v>
      </c>
      <c r="M100" s="79">
        <v>1.2010453743113219</v>
      </c>
      <c r="N100" s="79">
        <v>1.3195552594293138</v>
      </c>
      <c r="O100" s="79">
        <v>1.4497587850800233</v>
      </c>
      <c r="P100" s="79">
        <v>1.5928097894329183</v>
      </c>
      <c r="Q100" s="79">
        <v>1.7499759625000642</v>
      </c>
    </row>
    <row r="101" spans="1:17" ht="21.75" customHeight="1">
      <c r="A101" s="86" t="s">
        <v>265</v>
      </c>
      <c r="B101" s="75" t="s">
        <v>264</v>
      </c>
      <c r="C101" s="77">
        <v>0</v>
      </c>
      <c r="D101" s="77">
        <v>0</v>
      </c>
      <c r="E101" s="77">
        <v>0</v>
      </c>
      <c r="F101" s="77">
        <v>0</v>
      </c>
      <c r="G101" s="77">
        <v>0</v>
      </c>
      <c r="H101" s="77">
        <v>0</v>
      </c>
      <c r="I101" s="77">
        <v>0</v>
      </c>
      <c r="J101" s="77">
        <v>0.0001</v>
      </c>
      <c r="K101" s="77">
        <v>0.0001</v>
      </c>
      <c r="L101" s="79">
        <v>0.00010986722797096201</v>
      </c>
      <c r="M101" s="79">
        <v>0.00012070807782023335</v>
      </c>
      <c r="N101" s="79">
        <v>0.000132618619038122</v>
      </c>
      <c r="O101" s="79">
        <v>0.00014570440051055509</v>
      </c>
      <c r="P101" s="79">
        <v>0.00016008138587265508</v>
      </c>
      <c r="Q101" s="79">
        <v>0.0001758769811557853</v>
      </c>
    </row>
    <row r="102" spans="1:17" ht="21.75" customHeight="1">
      <c r="A102" s="83">
        <v>102</v>
      </c>
      <c r="B102" s="75" t="s">
        <v>263</v>
      </c>
      <c r="C102" s="77">
        <v>0</v>
      </c>
      <c r="D102" s="77">
        <v>0</v>
      </c>
      <c r="E102" s="77">
        <v>0</v>
      </c>
      <c r="F102" s="77">
        <v>0</v>
      </c>
      <c r="G102" s="77">
        <v>0</v>
      </c>
      <c r="H102" s="77">
        <v>0</v>
      </c>
      <c r="I102" s="77">
        <v>0</v>
      </c>
      <c r="J102" s="77">
        <v>0</v>
      </c>
      <c r="K102" s="77">
        <v>0</v>
      </c>
      <c r="L102" s="79">
        <v>0</v>
      </c>
      <c r="M102" s="79">
        <v>0</v>
      </c>
      <c r="N102" s="79">
        <v>0</v>
      </c>
      <c r="O102" s="79">
        <v>0</v>
      </c>
      <c r="P102" s="79">
        <v>0</v>
      </c>
      <c r="Q102" s="79">
        <v>0</v>
      </c>
    </row>
    <row r="103" spans="1:17" ht="21.75" customHeight="1">
      <c r="A103" s="86" t="s">
        <v>262</v>
      </c>
      <c r="B103" s="75" t="s">
        <v>261</v>
      </c>
      <c r="C103" s="77">
        <v>0.0194</v>
      </c>
      <c r="D103" s="77">
        <v>0.04650000000000001</v>
      </c>
      <c r="E103" s="77">
        <v>0.0262</v>
      </c>
      <c r="F103" s="77">
        <v>0.0733</v>
      </c>
      <c r="G103" s="77">
        <v>0.11</v>
      </c>
      <c r="H103" s="77">
        <v>0.0265</v>
      </c>
      <c r="I103" s="77">
        <v>0.0412</v>
      </c>
      <c r="J103" s="77">
        <v>0.0305</v>
      </c>
      <c r="K103" s="77">
        <v>0.035</v>
      </c>
      <c r="L103" s="79">
        <v>0.0384535297898367</v>
      </c>
      <c r="M103" s="79">
        <v>0.042247827237081675</v>
      </c>
      <c r="N103" s="79">
        <v>0.0464165166633427</v>
      </c>
      <c r="O103" s="79">
        <v>0.05099654017869429</v>
      </c>
      <c r="P103" s="79">
        <v>0.05602848505542929</v>
      </c>
      <c r="Q103" s="79">
        <v>0.061556943404524875</v>
      </c>
    </row>
    <row r="104" spans="1:17" ht="21.75" customHeight="1">
      <c r="A104" s="86" t="s">
        <v>260</v>
      </c>
      <c r="B104" s="75" t="s">
        <v>259</v>
      </c>
      <c r="C104" s="77">
        <v>12.2493</v>
      </c>
      <c r="D104" s="77">
        <v>12.5305</v>
      </c>
      <c r="E104" s="77">
        <v>12.2801</v>
      </c>
      <c r="F104" s="77">
        <v>14.269300000000001</v>
      </c>
      <c r="G104" s="77">
        <v>11.448699999999999</v>
      </c>
      <c r="H104" s="77">
        <v>12.7854</v>
      </c>
      <c r="I104" s="77">
        <v>16.0197</v>
      </c>
      <c r="J104" s="77">
        <v>13.5</v>
      </c>
      <c r="K104" s="77">
        <v>13.5045</v>
      </c>
      <c r="L104" s="79">
        <v>14.837019801338563</v>
      </c>
      <c r="M104" s="79">
        <v>16.30102236923341</v>
      </c>
      <c r="N104" s="79">
        <v>17.909481408003185</v>
      </c>
      <c r="O104" s="79">
        <v>19.676650766947915</v>
      </c>
      <c r="P104" s="79">
        <v>21.61819075517271</v>
      </c>
      <c r="Q104" s="79">
        <v>23.75130692018303</v>
      </c>
    </row>
    <row r="105" spans="1:17" ht="27.75" customHeight="1">
      <c r="A105" s="83">
        <v>101</v>
      </c>
      <c r="B105" s="75" t="s">
        <v>258</v>
      </c>
      <c r="C105" s="77">
        <v>2.7639</v>
      </c>
      <c r="D105" s="77">
        <v>3.5561000000000003</v>
      </c>
      <c r="E105" s="77">
        <v>1.4282</v>
      </c>
      <c r="F105" s="77">
        <v>1.1374</v>
      </c>
      <c r="G105" s="77">
        <v>1.3734</v>
      </c>
      <c r="H105" s="77">
        <v>1.7249</v>
      </c>
      <c r="I105" s="77">
        <v>2.1113999999999997</v>
      </c>
      <c r="J105" s="77">
        <v>1.72</v>
      </c>
      <c r="K105" s="77">
        <v>1.715</v>
      </c>
      <c r="L105" s="79">
        <v>1.8842229597019984</v>
      </c>
      <c r="M105" s="79">
        <v>2.070143534617002</v>
      </c>
      <c r="N105" s="79">
        <v>2.2744093165037924</v>
      </c>
      <c r="O105" s="79">
        <v>2.49883046875602</v>
      </c>
      <c r="P105" s="79">
        <v>2.745395767716035</v>
      </c>
      <c r="Q105" s="79">
        <v>3.0162902268217184</v>
      </c>
    </row>
    <row r="106" spans="1:17" ht="21.75" customHeight="1">
      <c r="A106" s="86" t="s">
        <v>257</v>
      </c>
      <c r="B106" s="75" t="s">
        <v>256</v>
      </c>
      <c r="C106" s="77">
        <v>2.9</v>
      </c>
      <c r="D106" s="77">
        <v>2.5897</v>
      </c>
      <c r="E106" s="77">
        <v>3.98</v>
      </c>
      <c r="F106" s="77">
        <v>3.6176999999999997</v>
      </c>
      <c r="G106" s="77">
        <v>2.3127</v>
      </c>
      <c r="H106" s="77">
        <v>3.8552</v>
      </c>
      <c r="I106" s="77">
        <v>5.207000000000001</v>
      </c>
      <c r="J106" s="77">
        <v>6</v>
      </c>
      <c r="K106" s="77">
        <v>7</v>
      </c>
      <c r="L106" s="79">
        <v>7.6907059579673405</v>
      </c>
      <c r="M106" s="79">
        <v>8.449565447416335</v>
      </c>
      <c r="N106" s="79">
        <v>9.28330333266854</v>
      </c>
      <c r="O106" s="79">
        <v>10.199308035738857</v>
      </c>
      <c r="P106" s="79">
        <v>11.205697011085856</v>
      </c>
      <c r="Q106" s="79">
        <v>12.311388680904972</v>
      </c>
    </row>
    <row r="107" spans="1:17" ht="21.75" customHeight="1">
      <c r="A107" s="86" t="s">
        <v>255</v>
      </c>
      <c r="B107" s="75" t="s">
        <v>254</v>
      </c>
      <c r="C107" s="77">
        <v>0.1061</v>
      </c>
      <c r="D107" s="77">
        <v>0.1611</v>
      </c>
      <c r="E107" s="77">
        <v>0.0837</v>
      </c>
      <c r="F107" s="77">
        <v>0.08839999999999999</v>
      </c>
      <c r="G107" s="77">
        <v>0.0833</v>
      </c>
      <c r="H107" s="77">
        <v>0.0692</v>
      </c>
      <c r="I107" s="77">
        <v>0.11960000000000001</v>
      </c>
      <c r="J107" s="77">
        <v>0.105</v>
      </c>
      <c r="K107" s="77">
        <v>0.105</v>
      </c>
      <c r="L107" s="79">
        <v>0.1153605893695101</v>
      </c>
      <c r="M107" s="79">
        <v>0.12674348171124503</v>
      </c>
      <c r="N107" s="79">
        <v>0.13924954999002812</v>
      </c>
      <c r="O107" s="79">
        <v>0.1529896205360829</v>
      </c>
      <c r="P107" s="79">
        <v>0.1680854551662879</v>
      </c>
      <c r="Q107" s="79">
        <v>0.18467083021357464</v>
      </c>
    </row>
    <row r="108" spans="1:17" ht="21.75" customHeight="1">
      <c r="A108" s="86" t="s">
        <v>253</v>
      </c>
      <c r="B108" s="75" t="s">
        <v>252</v>
      </c>
      <c r="C108" s="77">
        <v>0</v>
      </c>
      <c r="D108" s="77">
        <v>0</v>
      </c>
      <c r="E108" s="77">
        <v>0</v>
      </c>
      <c r="F108" s="77">
        <v>0</v>
      </c>
      <c r="G108" s="77">
        <v>0</v>
      </c>
      <c r="H108" s="77">
        <v>0</v>
      </c>
      <c r="I108" s="77">
        <v>0</v>
      </c>
      <c r="J108" s="77">
        <v>0</v>
      </c>
      <c r="K108" s="77">
        <v>0</v>
      </c>
      <c r="L108" s="79">
        <v>0</v>
      </c>
      <c r="M108" s="79">
        <v>0</v>
      </c>
      <c r="N108" s="79">
        <v>0</v>
      </c>
      <c r="O108" s="79">
        <v>0</v>
      </c>
      <c r="P108" s="79">
        <v>0</v>
      </c>
      <c r="Q108" s="79">
        <v>0</v>
      </c>
    </row>
    <row r="109" spans="1:17" ht="21.75" customHeight="1">
      <c r="A109" s="86" t="s">
        <v>251</v>
      </c>
      <c r="B109" s="75" t="s">
        <v>250</v>
      </c>
      <c r="C109" s="77">
        <v>0.0405</v>
      </c>
      <c r="D109" s="77">
        <v>0.0027</v>
      </c>
      <c r="E109" s="77">
        <v>0.0006</v>
      </c>
      <c r="F109" s="77">
        <v>0.015300000000000001</v>
      </c>
      <c r="G109" s="77">
        <v>0.0154</v>
      </c>
      <c r="H109" s="77">
        <v>0.0121</v>
      </c>
      <c r="I109" s="77">
        <v>0.050199999999999995</v>
      </c>
      <c r="J109" s="77">
        <v>0.025</v>
      </c>
      <c r="K109" s="77">
        <v>0.025</v>
      </c>
      <c r="L109" s="79">
        <v>0.0274668069927405</v>
      </c>
      <c r="M109" s="79">
        <v>0.030177019455058338</v>
      </c>
      <c r="N109" s="79">
        <v>0.0331546547595305</v>
      </c>
      <c r="O109" s="79">
        <v>0.03642610012763878</v>
      </c>
      <c r="P109" s="79">
        <v>0.04002034646816378</v>
      </c>
      <c r="Q109" s="79">
        <v>0.043969245288946336</v>
      </c>
    </row>
    <row r="110" spans="1:17" ht="21.75" customHeight="1">
      <c r="A110" s="86" t="s">
        <v>249</v>
      </c>
      <c r="B110" s="75" t="s">
        <v>248</v>
      </c>
      <c r="C110" s="77">
        <v>0</v>
      </c>
      <c r="D110" s="77">
        <v>0</v>
      </c>
      <c r="E110" s="77">
        <v>0</v>
      </c>
      <c r="F110" s="77">
        <v>0</v>
      </c>
      <c r="G110" s="77">
        <v>0</v>
      </c>
      <c r="H110" s="77">
        <v>0</v>
      </c>
      <c r="I110" s="77">
        <v>0</v>
      </c>
      <c r="J110" s="77">
        <v>0</v>
      </c>
      <c r="K110" s="77">
        <v>0</v>
      </c>
      <c r="L110" s="79">
        <v>0</v>
      </c>
      <c r="M110" s="79">
        <v>0</v>
      </c>
      <c r="N110" s="79">
        <v>0</v>
      </c>
      <c r="O110" s="79">
        <v>0</v>
      </c>
      <c r="P110" s="79">
        <v>0</v>
      </c>
      <c r="Q110" s="79">
        <v>0</v>
      </c>
    </row>
    <row r="111" spans="1:17" ht="21.75" customHeight="1">
      <c r="A111" s="86" t="s">
        <v>247</v>
      </c>
      <c r="B111" s="75" t="s">
        <v>246</v>
      </c>
      <c r="C111" s="77">
        <v>0</v>
      </c>
      <c r="D111" s="77">
        <v>0</v>
      </c>
      <c r="E111" s="77">
        <v>0</v>
      </c>
      <c r="F111" s="77">
        <v>0</v>
      </c>
      <c r="G111" s="77">
        <v>0</v>
      </c>
      <c r="H111" s="77">
        <v>0</v>
      </c>
      <c r="I111" s="77">
        <v>0</v>
      </c>
      <c r="J111" s="77">
        <v>0</v>
      </c>
      <c r="K111" s="77">
        <v>0</v>
      </c>
      <c r="L111" s="79">
        <v>0</v>
      </c>
      <c r="M111" s="79">
        <v>0</v>
      </c>
      <c r="N111" s="79">
        <v>0</v>
      </c>
      <c r="O111" s="79">
        <v>0</v>
      </c>
      <c r="P111" s="79">
        <v>0</v>
      </c>
      <c r="Q111" s="79">
        <v>0</v>
      </c>
    </row>
    <row r="112" spans="1:17" ht="21.75" customHeight="1">
      <c r="A112" s="86" t="s">
        <v>245</v>
      </c>
      <c r="B112" s="75" t="s">
        <v>244</v>
      </c>
      <c r="C112" s="77">
        <v>1.1678</v>
      </c>
      <c r="D112" s="77">
        <v>1.2459</v>
      </c>
      <c r="E112" s="77">
        <v>1.4616999999999998</v>
      </c>
      <c r="F112" s="77">
        <v>2.1307</v>
      </c>
      <c r="G112" s="77">
        <v>1.6535</v>
      </c>
      <c r="H112" s="77">
        <v>0.9449</v>
      </c>
      <c r="I112" s="77">
        <v>0.5055</v>
      </c>
      <c r="J112" s="77">
        <v>1.5</v>
      </c>
      <c r="K112" s="77">
        <v>1.5</v>
      </c>
      <c r="L112" s="79">
        <v>1.64800841956443</v>
      </c>
      <c r="M112" s="79">
        <v>1.8106211673035002</v>
      </c>
      <c r="N112" s="79">
        <v>1.9892792855718298</v>
      </c>
      <c r="O112" s="79">
        <v>2.1855660076583265</v>
      </c>
      <c r="P112" s="79">
        <v>2.4012207880898266</v>
      </c>
      <c r="Q112" s="79">
        <v>2.6381547173367803</v>
      </c>
    </row>
    <row r="113" spans="1:17" ht="21.75" customHeight="1">
      <c r="A113" s="86" t="s">
        <v>243</v>
      </c>
      <c r="B113" s="75" t="s">
        <v>242</v>
      </c>
      <c r="C113" s="77">
        <v>0</v>
      </c>
      <c r="D113" s="77">
        <v>0</v>
      </c>
      <c r="E113" s="77">
        <v>0</v>
      </c>
      <c r="F113" s="77">
        <v>0</v>
      </c>
      <c r="G113" s="77">
        <v>0</v>
      </c>
      <c r="H113" s="77">
        <v>0</v>
      </c>
      <c r="I113" s="77">
        <v>0</v>
      </c>
      <c r="J113" s="77">
        <v>0</v>
      </c>
      <c r="K113" s="77">
        <v>0</v>
      </c>
      <c r="L113" s="79">
        <v>0</v>
      </c>
      <c r="M113" s="79">
        <v>0</v>
      </c>
      <c r="N113" s="79">
        <v>0</v>
      </c>
      <c r="O113" s="79">
        <v>0</v>
      </c>
      <c r="P113" s="79">
        <v>0</v>
      </c>
      <c r="Q113" s="79">
        <v>0</v>
      </c>
    </row>
    <row r="114" spans="1:17" ht="21.75" customHeight="1">
      <c r="A114" s="86" t="s">
        <v>241</v>
      </c>
      <c r="B114" s="75" t="s">
        <v>240</v>
      </c>
      <c r="C114" s="77">
        <v>0</v>
      </c>
      <c r="D114" s="77">
        <v>0</v>
      </c>
      <c r="E114" s="77">
        <v>0</v>
      </c>
      <c r="F114" s="77">
        <v>0</v>
      </c>
      <c r="G114" s="77">
        <v>0</v>
      </c>
      <c r="H114" s="77">
        <v>0</v>
      </c>
      <c r="I114" s="77">
        <v>0</v>
      </c>
      <c r="J114" s="77">
        <v>0</v>
      </c>
      <c r="K114" s="77">
        <v>0</v>
      </c>
      <c r="L114" s="79">
        <v>0</v>
      </c>
      <c r="M114" s="79">
        <v>0</v>
      </c>
      <c r="N114" s="79">
        <v>0</v>
      </c>
      <c r="O114" s="79">
        <v>0</v>
      </c>
      <c r="P114" s="79">
        <v>0</v>
      </c>
      <c r="Q114" s="79">
        <v>0</v>
      </c>
    </row>
    <row r="115" spans="1:17" ht="21.75" customHeight="1">
      <c r="A115" s="86" t="s">
        <v>239</v>
      </c>
      <c r="B115" s="75" t="s">
        <v>238</v>
      </c>
      <c r="C115" s="77">
        <v>0</v>
      </c>
      <c r="D115" s="77">
        <v>0</v>
      </c>
      <c r="E115" s="77">
        <v>0</v>
      </c>
      <c r="F115" s="77">
        <v>0</v>
      </c>
      <c r="G115" s="77">
        <v>0</v>
      </c>
      <c r="H115" s="77">
        <v>0</v>
      </c>
      <c r="I115" s="77">
        <v>0</v>
      </c>
      <c r="J115" s="77">
        <v>0</v>
      </c>
      <c r="K115" s="77">
        <v>0</v>
      </c>
      <c r="L115" s="79">
        <v>0</v>
      </c>
      <c r="M115" s="79">
        <v>0</v>
      </c>
      <c r="N115" s="79">
        <v>0</v>
      </c>
      <c r="O115" s="79">
        <v>0</v>
      </c>
      <c r="P115" s="79">
        <v>0</v>
      </c>
      <c r="Q115" s="79">
        <v>0</v>
      </c>
    </row>
    <row r="116" spans="1:17" ht="21.75" customHeight="1">
      <c r="A116" s="87" t="s">
        <v>237</v>
      </c>
      <c r="B116" s="81" t="s">
        <v>236</v>
      </c>
      <c r="C116" s="77">
        <v>0</v>
      </c>
      <c r="D116" s="77">
        <v>0</v>
      </c>
      <c r="E116" s="77">
        <v>0</v>
      </c>
      <c r="F116" s="77">
        <v>0</v>
      </c>
      <c r="G116" s="77">
        <v>0</v>
      </c>
      <c r="H116" s="77">
        <v>0</v>
      </c>
      <c r="I116" s="77">
        <v>0</v>
      </c>
      <c r="J116" s="77">
        <v>0</v>
      </c>
      <c r="K116" s="77">
        <v>0</v>
      </c>
      <c r="L116" s="79">
        <v>0</v>
      </c>
      <c r="M116" s="79">
        <v>0</v>
      </c>
      <c r="N116" s="79">
        <v>0</v>
      </c>
      <c r="O116" s="79">
        <v>0</v>
      </c>
      <c r="P116" s="79">
        <v>0</v>
      </c>
      <c r="Q116" s="79">
        <v>0</v>
      </c>
    </row>
    <row r="117" spans="1:17" ht="21.75" customHeight="1">
      <c r="A117" s="78" t="s">
        <v>229</v>
      </c>
      <c r="B117" s="75" t="s">
        <v>233</v>
      </c>
      <c r="C117" s="77">
        <v>0</v>
      </c>
      <c r="D117" s="77">
        <v>0</v>
      </c>
      <c r="E117" s="77">
        <v>0</v>
      </c>
      <c r="F117" s="77">
        <v>0</v>
      </c>
      <c r="G117" s="77">
        <v>0</v>
      </c>
      <c r="H117" s="77">
        <v>0</v>
      </c>
      <c r="I117" s="77">
        <v>0</v>
      </c>
      <c r="J117" s="77">
        <v>0</v>
      </c>
      <c r="K117" s="77">
        <v>0</v>
      </c>
      <c r="L117" s="79">
        <v>0</v>
      </c>
      <c r="M117" s="79">
        <v>0</v>
      </c>
      <c r="N117" s="79">
        <v>0</v>
      </c>
      <c r="O117" s="79">
        <v>0</v>
      </c>
      <c r="P117" s="79">
        <v>0</v>
      </c>
      <c r="Q117" s="79">
        <v>0</v>
      </c>
    </row>
    <row r="118" spans="1:17" ht="21.75" customHeight="1">
      <c r="A118" s="78" t="s">
        <v>186</v>
      </c>
      <c r="B118" s="75" t="s">
        <v>232</v>
      </c>
      <c r="C118" s="77">
        <v>0</v>
      </c>
      <c r="D118" s="77">
        <v>0</v>
      </c>
      <c r="E118" s="77">
        <v>0</v>
      </c>
      <c r="F118" s="77">
        <v>0</v>
      </c>
      <c r="G118" s="77">
        <v>0</v>
      </c>
      <c r="H118" s="77">
        <v>0</v>
      </c>
      <c r="I118" s="77">
        <v>0</v>
      </c>
      <c r="J118" s="77">
        <v>0</v>
      </c>
      <c r="K118" s="77">
        <v>0</v>
      </c>
      <c r="L118" s="79">
        <v>0</v>
      </c>
      <c r="M118" s="79">
        <v>0</v>
      </c>
      <c r="N118" s="79">
        <v>0</v>
      </c>
      <c r="O118" s="79">
        <v>0</v>
      </c>
      <c r="P118" s="79">
        <v>0</v>
      </c>
      <c r="Q118" s="79">
        <v>0</v>
      </c>
    </row>
    <row r="119" spans="1:17" ht="21.75" customHeight="1">
      <c r="A119" s="86" t="s">
        <v>235</v>
      </c>
      <c r="B119" s="75" t="s">
        <v>234</v>
      </c>
      <c r="C119" s="77">
        <v>0</v>
      </c>
      <c r="D119" s="77">
        <v>0</v>
      </c>
      <c r="E119" s="77">
        <v>0</v>
      </c>
      <c r="F119" s="77">
        <v>0</v>
      </c>
      <c r="G119" s="77">
        <v>0</v>
      </c>
      <c r="H119" s="77">
        <v>0</v>
      </c>
      <c r="I119" s="77">
        <v>0</v>
      </c>
      <c r="J119" s="77">
        <v>0</v>
      </c>
      <c r="K119" s="77">
        <v>0</v>
      </c>
      <c r="L119" s="79">
        <v>0</v>
      </c>
      <c r="M119" s="79">
        <v>0</v>
      </c>
      <c r="N119" s="79">
        <v>0</v>
      </c>
      <c r="O119" s="79">
        <v>0</v>
      </c>
      <c r="P119" s="79">
        <v>0</v>
      </c>
      <c r="Q119" s="79">
        <v>0</v>
      </c>
    </row>
    <row r="120" spans="1:17" ht="21.75" customHeight="1">
      <c r="A120" s="78" t="s">
        <v>229</v>
      </c>
      <c r="B120" s="75" t="s">
        <v>233</v>
      </c>
      <c r="C120" s="77">
        <v>0</v>
      </c>
      <c r="D120" s="77">
        <v>0</v>
      </c>
      <c r="E120" s="77">
        <v>0</v>
      </c>
      <c r="F120" s="77">
        <v>0</v>
      </c>
      <c r="G120" s="77">
        <v>0</v>
      </c>
      <c r="H120" s="77">
        <v>0</v>
      </c>
      <c r="I120" s="77">
        <v>0</v>
      </c>
      <c r="J120" s="77">
        <v>0</v>
      </c>
      <c r="K120" s="77">
        <v>0</v>
      </c>
      <c r="L120" s="79">
        <v>0</v>
      </c>
      <c r="M120" s="79">
        <v>0</v>
      </c>
      <c r="N120" s="79">
        <v>0</v>
      </c>
      <c r="O120" s="79">
        <v>0</v>
      </c>
      <c r="P120" s="79">
        <v>0</v>
      </c>
      <c r="Q120" s="79">
        <v>0</v>
      </c>
    </row>
    <row r="121" spans="1:17" ht="21.75" customHeight="1">
      <c r="A121" s="78" t="s">
        <v>186</v>
      </c>
      <c r="B121" s="75" t="s">
        <v>232</v>
      </c>
      <c r="C121" s="77">
        <v>0</v>
      </c>
      <c r="D121" s="77">
        <v>0</v>
      </c>
      <c r="E121" s="77">
        <v>0</v>
      </c>
      <c r="F121" s="77">
        <v>0</v>
      </c>
      <c r="G121" s="77">
        <v>0</v>
      </c>
      <c r="H121" s="77">
        <v>0</v>
      </c>
      <c r="I121" s="77">
        <v>0</v>
      </c>
      <c r="J121" s="77">
        <v>0</v>
      </c>
      <c r="K121" s="77">
        <v>0</v>
      </c>
      <c r="L121" s="79">
        <v>0</v>
      </c>
      <c r="M121" s="79">
        <v>0</v>
      </c>
      <c r="N121" s="79">
        <v>0</v>
      </c>
      <c r="O121" s="79">
        <v>0</v>
      </c>
      <c r="P121" s="79">
        <v>0</v>
      </c>
      <c r="Q121" s="79">
        <v>0</v>
      </c>
    </row>
    <row r="122" spans="1:17" ht="21.75" customHeight="1">
      <c r="A122" s="86" t="s">
        <v>231</v>
      </c>
      <c r="B122" s="75" t="s">
        <v>230</v>
      </c>
      <c r="C122" s="77">
        <v>0.293</v>
      </c>
      <c r="D122" s="77">
        <v>0.2842</v>
      </c>
      <c r="E122" s="77">
        <v>0.2027</v>
      </c>
      <c r="F122" s="77">
        <v>0.2194</v>
      </c>
      <c r="G122" s="77">
        <v>0.0726</v>
      </c>
      <c r="H122" s="77">
        <v>0.2054</v>
      </c>
      <c r="I122" s="77">
        <v>0.2954</v>
      </c>
      <c r="J122" s="77">
        <v>0.063</v>
      </c>
      <c r="K122" s="77">
        <v>0.063</v>
      </c>
      <c r="L122" s="79">
        <v>0.06921635362170606</v>
      </c>
      <c r="M122" s="79">
        <v>0.076046089026747</v>
      </c>
      <c r="N122" s="79">
        <v>0.08354972999401684</v>
      </c>
      <c r="O122" s="79">
        <v>0.0917937723216497</v>
      </c>
      <c r="P122" s="79">
        <v>0.1008512730997727</v>
      </c>
      <c r="Q122" s="79">
        <v>0.11080249812814474</v>
      </c>
    </row>
    <row r="123" spans="1:17" ht="21.75" customHeight="1">
      <c r="A123" s="78" t="s">
        <v>229</v>
      </c>
      <c r="B123" s="75" t="s">
        <v>228</v>
      </c>
      <c r="C123" s="77">
        <v>0</v>
      </c>
      <c r="D123" s="77">
        <v>0</v>
      </c>
      <c r="E123" s="77">
        <v>0</v>
      </c>
      <c r="F123" s="77">
        <v>0</v>
      </c>
      <c r="G123" s="77">
        <v>0</v>
      </c>
      <c r="H123" s="77">
        <v>0</v>
      </c>
      <c r="I123" s="77">
        <v>0</v>
      </c>
      <c r="J123" s="77">
        <v>0</v>
      </c>
      <c r="K123" s="77">
        <v>0</v>
      </c>
      <c r="L123" s="79">
        <v>0</v>
      </c>
      <c r="M123" s="79">
        <v>0</v>
      </c>
      <c r="N123" s="79">
        <v>0</v>
      </c>
      <c r="O123" s="79">
        <v>0</v>
      </c>
      <c r="P123" s="79">
        <v>0</v>
      </c>
      <c r="Q123" s="79">
        <v>0</v>
      </c>
    </row>
    <row r="124" spans="1:17" ht="21.75" customHeight="1">
      <c r="A124" s="78" t="s">
        <v>186</v>
      </c>
      <c r="B124" s="75" t="s">
        <v>227</v>
      </c>
      <c r="C124" s="77">
        <v>0</v>
      </c>
      <c r="D124" s="77">
        <v>0</v>
      </c>
      <c r="E124" s="77">
        <v>0</v>
      </c>
      <c r="F124" s="77">
        <v>0</v>
      </c>
      <c r="G124" s="77">
        <v>0</v>
      </c>
      <c r="H124" s="77">
        <v>0</v>
      </c>
      <c r="I124" s="77">
        <v>0</v>
      </c>
      <c r="J124" s="77">
        <v>0</v>
      </c>
      <c r="K124" s="77">
        <v>0</v>
      </c>
      <c r="L124" s="79">
        <v>0</v>
      </c>
      <c r="M124" s="79">
        <v>0</v>
      </c>
      <c r="N124" s="79">
        <v>0</v>
      </c>
      <c r="O124" s="79">
        <v>0</v>
      </c>
      <c r="P124" s="79">
        <v>0</v>
      </c>
      <c r="Q124" s="79">
        <v>0</v>
      </c>
    </row>
    <row r="125" spans="1:17" ht="21.75" customHeight="1">
      <c r="A125" s="78" t="s">
        <v>184</v>
      </c>
      <c r="B125" s="75" t="s">
        <v>226</v>
      </c>
      <c r="C125" s="77">
        <v>0</v>
      </c>
      <c r="D125" s="77">
        <v>0</v>
      </c>
      <c r="E125" s="77">
        <v>0</v>
      </c>
      <c r="F125" s="77">
        <v>0</v>
      </c>
      <c r="G125" s="77">
        <v>0</v>
      </c>
      <c r="H125" s="77">
        <v>0</v>
      </c>
      <c r="I125" s="77">
        <v>0</v>
      </c>
      <c r="J125" s="77">
        <v>0</v>
      </c>
      <c r="K125" s="77">
        <v>0</v>
      </c>
      <c r="L125" s="79">
        <v>0</v>
      </c>
      <c r="M125" s="79">
        <v>0</v>
      </c>
      <c r="N125" s="79">
        <v>0</v>
      </c>
      <c r="O125" s="79">
        <v>0</v>
      </c>
      <c r="P125" s="79">
        <v>0</v>
      </c>
      <c r="Q125" s="79">
        <v>0</v>
      </c>
    </row>
    <row r="126" spans="1:17" ht="21.75" customHeight="1">
      <c r="A126" s="78" t="s">
        <v>182</v>
      </c>
      <c r="B126" s="75" t="s">
        <v>225</v>
      </c>
      <c r="C126" s="77">
        <v>0</v>
      </c>
      <c r="D126" s="77">
        <v>0</v>
      </c>
      <c r="E126" s="77">
        <v>0</v>
      </c>
      <c r="F126" s="77">
        <v>0</v>
      </c>
      <c r="G126" s="77">
        <v>0</v>
      </c>
      <c r="H126" s="77">
        <v>0</v>
      </c>
      <c r="I126" s="77">
        <v>0</v>
      </c>
      <c r="J126" s="77">
        <v>0</v>
      </c>
      <c r="K126" s="77">
        <v>0</v>
      </c>
      <c r="L126" s="79">
        <v>0</v>
      </c>
      <c r="M126" s="79">
        <v>0</v>
      </c>
      <c r="N126" s="79">
        <v>0</v>
      </c>
      <c r="O126" s="79">
        <v>0</v>
      </c>
      <c r="P126" s="79">
        <v>0</v>
      </c>
      <c r="Q126" s="79">
        <v>0</v>
      </c>
    </row>
    <row r="127" spans="1:17" ht="21.75" customHeight="1">
      <c r="A127" s="86" t="s">
        <v>224</v>
      </c>
      <c r="B127" s="75" t="s">
        <v>223</v>
      </c>
      <c r="C127" s="77">
        <v>87.85799999999999</v>
      </c>
      <c r="D127" s="77">
        <v>79.7014</v>
      </c>
      <c r="E127" s="77">
        <v>82.89569999999999</v>
      </c>
      <c r="F127" s="77">
        <v>98.9285</v>
      </c>
      <c r="G127" s="77">
        <v>113.5575</v>
      </c>
      <c r="H127" s="77">
        <v>147.6785</v>
      </c>
      <c r="I127" s="77">
        <v>170.0386</v>
      </c>
      <c r="J127" s="77">
        <v>194.91</v>
      </c>
      <c r="K127" s="77">
        <v>190.1</v>
      </c>
      <c r="L127" s="79">
        <v>208.85760037279874</v>
      </c>
      <c r="M127" s="79">
        <v>229.4660559362636</v>
      </c>
      <c r="N127" s="79">
        <v>252.1079947914699</v>
      </c>
      <c r="O127" s="79">
        <v>276.98406537056525</v>
      </c>
      <c r="P127" s="79">
        <v>304.3147145439173</v>
      </c>
      <c r="Q127" s="79">
        <v>334.3421411771479</v>
      </c>
    </row>
    <row r="128" spans="1:17" ht="21.75" customHeight="1">
      <c r="A128" s="86" t="s">
        <v>222</v>
      </c>
      <c r="B128" s="75" t="s">
        <v>221</v>
      </c>
      <c r="C128" s="77">
        <v>0</v>
      </c>
      <c r="D128" s="77">
        <v>0</v>
      </c>
      <c r="E128" s="77">
        <v>0</v>
      </c>
      <c r="F128" s="77">
        <v>0</v>
      </c>
      <c r="G128" s="77">
        <v>0</v>
      </c>
      <c r="H128" s="77">
        <v>0</v>
      </c>
      <c r="I128" s="77">
        <v>0</v>
      </c>
      <c r="J128" s="77">
        <v>0</v>
      </c>
      <c r="K128" s="77">
        <v>0</v>
      </c>
      <c r="L128" s="79">
        <v>0</v>
      </c>
      <c r="M128" s="79">
        <v>0</v>
      </c>
      <c r="N128" s="79">
        <v>0</v>
      </c>
      <c r="O128" s="79">
        <v>0</v>
      </c>
      <c r="P128" s="79">
        <v>0</v>
      </c>
      <c r="Q128" s="79">
        <v>0</v>
      </c>
    </row>
    <row r="129" spans="1:17" ht="21.75" customHeight="1">
      <c r="A129" s="86" t="s">
        <v>220</v>
      </c>
      <c r="B129" s="75" t="s">
        <v>219</v>
      </c>
      <c r="C129" s="77">
        <v>0</v>
      </c>
      <c r="D129" s="77">
        <v>0</v>
      </c>
      <c r="E129" s="77">
        <v>0</v>
      </c>
      <c r="F129" s="77">
        <v>0</v>
      </c>
      <c r="G129" s="77">
        <v>0</v>
      </c>
      <c r="H129" s="77">
        <v>0</v>
      </c>
      <c r="I129" s="77">
        <v>0</v>
      </c>
      <c r="J129" s="77">
        <v>0</v>
      </c>
      <c r="K129" s="77">
        <v>0</v>
      </c>
      <c r="L129" s="79">
        <v>0</v>
      </c>
      <c r="M129" s="79">
        <v>0</v>
      </c>
      <c r="N129" s="79">
        <v>0</v>
      </c>
      <c r="O129" s="79">
        <v>0</v>
      </c>
      <c r="P129" s="79">
        <v>0</v>
      </c>
      <c r="Q129" s="79">
        <v>0</v>
      </c>
    </row>
    <row r="130" spans="1:17" ht="21.75" customHeight="1">
      <c r="A130" s="86" t="s">
        <v>218</v>
      </c>
      <c r="B130" s="75" t="s">
        <v>217</v>
      </c>
      <c r="C130" s="77">
        <v>0.0002</v>
      </c>
      <c r="D130" s="77">
        <v>0</v>
      </c>
      <c r="E130" s="77">
        <v>0</v>
      </c>
      <c r="F130" s="77">
        <v>0</v>
      </c>
      <c r="G130" s="77">
        <v>0</v>
      </c>
      <c r="H130" s="77">
        <v>0</v>
      </c>
      <c r="I130" s="77">
        <v>0</v>
      </c>
      <c r="J130" s="77">
        <v>0</v>
      </c>
      <c r="K130" s="77">
        <v>0</v>
      </c>
      <c r="L130" s="79">
        <v>0</v>
      </c>
      <c r="M130" s="79">
        <v>0</v>
      </c>
      <c r="N130" s="79">
        <v>0</v>
      </c>
      <c r="O130" s="79">
        <v>0</v>
      </c>
      <c r="P130" s="79">
        <v>0</v>
      </c>
      <c r="Q130" s="79">
        <v>0</v>
      </c>
    </row>
    <row r="131" spans="1:17" ht="21.75" customHeight="1">
      <c r="A131" s="86" t="s">
        <v>216</v>
      </c>
      <c r="B131" s="75" t="s">
        <v>215</v>
      </c>
      <c r="C131" s="77">
        <v>0.0727</v>
      </c>
      <c r="D131" s="77">
        <v>0.1036</v>
      </c>
      <c r="E131" s="77">
        <v>0.0596</v>
      </c>
      <c r="F131" s="77">
        <v>0.0783</v>
      </c>
      <c r="G131" s="77">
        <v>0.1335</v>
      </c>
      <c r="H131" s="77">
        <v>0.0707</v>
      </c>
      <c r="I131" s="77">
        <v>0.1155</v>
      </c>
      <c r="J131" s="77">
        <v>0.25</v>
      </c>
      <c r="K131" s="77">
        <v>0.25</v>
      </c>
      <c r="L131" s="79">
        <v>0.274668069927405</v>
      </c>
      <c r="M131" s="79">
        <v>0.30177019455058335</v>
      </c>
      <c r="N131" s="79">
        <v>0.33154654759530494</v>
      </c>
      <c r="O131" s="79">
        <v>0.3642610012763877</v>
      </c>
      <c r="P131" s="79">
        <v>0.4002034646816377</v>
      </c>
      <c r="Q131" s="79">
        <v>0.4396924528894633</v>
      </c>
    </row>
    <row r="132" spans="1:17" ht="21.75" customHeight="1">
      <c r="A132" s="86" t="s">
        <v>214</v>
      </c>
      <c r="B132" s="75" t="s">
        <v>213</v>
      </c>
      <c r="C132" s="77">
        <v>0.2681</v>
      </c>
      <c r="D132" s="77">
        <v>0.5414</v>
      </c>
      <c r="E132" s="77">
        <v>0.8478</v>
      </c>
      <c r="F132" s="77">
        <v>0.5029</v>
      </c>
      <c r="G132" s="77">
        <v>0.5759000000000001</v>
      </c>
      <c r="H132" s="77">
        <v>0.5078</v>
      </c>
      <c r="I132" s="77">
        <v>0.542</v>
      </c>
      <c r="J132" s="77">
        <v>0.555</v>
      </c>
      <c r="K132" s="77">
        <v>0.655</v>
      </c>
      <c r="L132" s="79">
        <v>0.7196303432098011</v>
      </c>
      <c r="M132" s="79">
        <v>0.7906379097225285</v>
      </c>
      <c r="N132" s="79">
        <v>0.868651954699699</v>
      </c>
      <c r="O132" s="79">
        <v>0.9543638233441359</v>
      </c>
      <c r="P132" s="79">
        <v>1.048533077465891</v>
      </c>
      <c r="Q132" s="79">
        <v>1.151994226570394</v>
      </c>
    </row>
    <row r="133" spans="1:17" ht="21.75" customHeight="1">
      <c r="A133" s="86" t="s">
        <v>212</v>
      </c>
      <c r="B133" s="75" t="s">
        <v>211</v>
      </c>
      <c r="C133" s="77">
        <v>0.1868</v>
      </c>
      <c r="D133" s="77">
        <v>0.1638</v>
      </c>
      <c r="E133" s="77">
        <v>0.1788</v>
      </c>
      <c r="F133" s="77">
        <v>0.1462</v>
      </c>
      <c r="G133" s="77">
        <v>0.31129999999999997</v>
      </c>
      <c r="H133" s="77">
        <v>0.1427</v>
      </c>
      <c r="I133" s="77">
        <v>0.132</v>
      </c>
      <c r="J133" s="77">
        <v>0.08</v>
      </c>
      <c r="K133" s="77">
        <v>0.08</v>
      </c>
      <c r="L133" s="79">
        <v>0.0878937823767696</v>
      </c>
      <c r="M133" s="79">
        <v>0.09656646225618669</v>
      </c>
      <c r="N133" s="79">
        <v>0.1060948952304976</v>
      </c>
      <c r="O133" s="79">
        <v>0.11656352040844409</v>
      </c>
      <c r="P133" s="79">
        <v>0.12806510869812407</v>
      </c>
      <c r="Q133" s="79">
        <v>0.14070158492462825</v>
      </c>
    </row>
    <row r="134" spans="1:17" ht="21.75" customHeight="1">
      <c r="A134" s="64">
        <v>102</v>
      </c>
      <c r="B134" s="75" t="s">
        <v>210</v>
      </c>
      <c r="C134" s="77">
        <v>0</v>
      </c>
      <c r="D134" s="77">
        <v>0</v>
      </c>
      <c r="E134" s="77">
        <v>0</v>
      </c>
      <c r="F134" s="77">
        <v>0</v>
      </c>
      <c r="G134" s="77">
        <v>0</v>
      </c>
      <c r="H134" s="77">
        <v>0</v>
      </c>
      <c r="I134" s="77">
        <v>0</v>
      </c>
      <c r="J134" s="77">
        <v>0</v>
      </c>
      <c r="K134" s="77">
        <v>0</v>
      </c>
      <c r="L134" s="79">
        <v>0</v>
      </c>
      <c r="M134" s="79">
        <v>0</v>
      </c>
      <c r="N134" s="79">
        <v>0</v>
      </c>
      <c r="O134" s="79">
        <v>0</v>
      </c>
      <c r="P134" s="79">
        <v>0</v>
      </c>
      <c r="Q134" s="79">
        <v>0</v>
      </c>
    </row>
    <row r="135" spans="1:17" ht="21.75" customHeight="1">
      <c r="A135" s="86" t="s">
        <v>209</v>
      </c>
      <c r="B135" s="75" t="s">
        <v>208</v>
      </c>
      <c r="C135" s="77">
        <v>0</v>
      </c>
      <c r="D135" s="77">
        <v>0</v>
      </c>
      <c r="E135" s="77">
        <v>0</v>
      </c>
      <c r="F135" s="77">
        <v>0</v>
      </c>
      <c r="G135" s="77">
        <v>0</v>
      </c>
      <c r="H135" s="77">
        <v>0</v>
      </c>
      <c r="I135" s="77">
        <v>0</v>
      </c>
      <c r="J135" s="77">
        <v>0</v>
      </c>
      <c r="K135" s="77">
        <v>0</v>
      </c>
      <c r="L135" s="79">
        <v>0</v>
      </c>
      <c r="M135" s="79">
        <v>0</v>
      </c>
      <c r="N135" s="79">
        <v>0</v>
      </c>
      <c r="O135" s="79">
        <v>0</v>
      </c>
      <c r="P135" s="79">
        <v>0</v>
      </c>
      <c r="Q135" s="79">
        <v>0</v>
      </c>
    </row>
    <row r="136" spans="1:17" ht="21.75" customHeight="1">
      <c r="A136" s="80">
        <v>1051</v>
      </c>
      <c r="B136" s="75" t="s">
        <v>207</v>
      </c>
      <c r="C136" s="77">
        <v>0</v>
      </c>
      <c r="D136" s="77">
        <v>0</v>
      </c>
      <c r="E136" s="77">
        <v>0</v>
      </c>
      <c r="F136" s="77">
        <v>0</v>
      </c>
      <c r="G136" s="77">
        <v>0</v>
      </c>
      <c r="H136" s="77">
        <v>0</v>
      </c>
      <c r="I136" s="77">
        <v>0</v>
      </c>
      <c r="J136" s="77">
        <v>0</v>
      </c>
      <c r="K136" s="77">
        <v>0</v>
      </c>
      <c r="L136" s="79">
        <v>0</v>
      </c>
      <c r="M136" s="79">
        <v>0</v>
      </c>
      <c r="N136" s="79">
        <v>0</v>
      </c>
      <c r="O136" s="79">
        <v>0</v>
      </c>
      <c r="P136" s="79">
        <v>0</v>
      </c>
      <c r="Q136" s="79">
        <v>0</v>
      </c>
    </row>
    <row r="137" spans="1:17" ht="21.75" customHeight="1">
      <c r="A137" s="80">
        <v>1052</v>
      </c>
      <c r="B137" s="75" t="s">
        <v>206</v>
      </c>
      <c r="C137" s="77">
        <v>0</v>
      </c>
      <c r="D137" s="77">
        <v>0</v>
      </c>
      <c r="E137" s="77">
        <v>0</v>
      </c>
      <c r="F137" s="77">
        <v>0</v>
      </c>
      <c r="G137" s="77">
        <v>0</v>
      </c>
      <c r="H137" s="77">
        <v>0</v>
      </c>
      <c r="I137" s="77">
        <v>0</v>
      </c>
      <c r="J137" s="77">
        <v>0</v>
      </c>
      <c r="K137" s="77">
        <v>0</v>
      </c>
      <c r="L137" s="79">
        <v>0</v>
      </c>
      <c r="M137" s="79">
        <v>0</v>
      </c>
      <c r="N137" s="79">
        <v>0</v>
      </c>
      <c r="O137" s="79">
        <v>0</v>
      </c>
      <c r="P137" s="79">
        <v>0</v>
      </c>
      <c r="Q137" s="79">
        <v>0</v>
      </c>
    </row>
    <row r="138" spans="1:17" ht="21.75" customHeight="1">
      <c r="A138" s="80">
        <v>1053</v>
      </c>
      <c r="B138" s="75" t="s">
        <v>205</v>
      </c>
      <c r="C138" s="77">
        <v>0</v>
      </c>
      <c r="D138" s="77">
        <v>0</v>
      </c>
      <c r="E138" s="77">
        <v>0</v>
      </c>
      <c r="F138" s="77">
        <v>0</v>
      </c>
      <c r="G138" s="77">
        <v>0</v>
      </c>
      <c r="H138" s="77">
        <v>0</v>
      </c>
      <c r="I138" s="77">
        <v>0</v>
      </c>
      <c r="J138" s="77">
        <v>0</v>
      </c>
      <c r="K138" s="77">
        <v>0</v>
      </c>
      <c r="L138" s="79">
        <v>0</v>
      </c>
      <c r="M138" s="79">
        <v>0</v>
      </c>
      <c r="N138" s="79">
        <v>0</v>
      </c>
      <c r="O138" s="79">
        <v>0</v>
      </c>
      <c r="P138" s="79">
        <v>0</v>
      </c>
      <c r="Q138" s="79">
        <v>0</v>
      </c>
    </row>
    <row r="139" spans="1:17" ht="21.75" customHeight="1">
      <c r="A139" s="80">
        <v>1054</v>
      </c>
      <c r="B139" s="75" t="s">
        <v>204</v>
      </c>
      <c r="C139" s="77">
        <v>0</v>
      </c>
      <c r="D139" s="77">
        <v>0</v>
      </c>
      <c r="E139" s="77">
        <v>0</v>
      </c>
      <c r="F139" s="77">
        <v>0</v>
      </c>
      <c r="G139" s="77">
        <v>0</v>
      </c>
      <c r="H139" s="77">
        <v>0</v>
      </c>
      <c r="I139" s="77">
        <v>0</v>
      </c>
      <c r="J139" s="77">
        <v>0</v>
      </c>
      <c r="K139" s="77">
        <v>0</v>
      </c>
      <c r="L139" s="79">
        <v>0</v>
      </c>
      <c r="M139" s="79">
        <v>0</v>
      </c>
      <c r="N139" s="79">
        <v>0</v>
      </c>
      <c r="O139" s="79">
        <v>0</v>
      </c>
      <c r="P139" s="79">
        <v>0</v>
      </c>
      <c r="Q139" s="79">
        <v>0</v>
      </c>
    </row>
    <row r="140" spans="1:17" ht="21.75" customHeight="1">
      <c r="A140" s="83">
        <v>102</v>
      </c>
      <c r="B140" s="75" t="s">
        <v>203</v>
      </c>
      <c r="C140" s="77">
        <v>0</v>
      </c>
      <c r="D140" s="77">
        <v>0</v>
      </c>
      <c r="E140" s="77">
        <v>0</v>
      </c>
      <c r="F140" s="77">
        <v>0</v>
      </c>
      <c r="G140" s="77">
        <v>0</v>
      </c>
      <c r="H140" s="77">
        <v>0</v>
      </c>
      <c r="I140" s="77">
        <v>0</v>
      </c>
      <c r="J140" s="77">
        <v>0</v>
      </c>
      <c r="K140" s="77">
        <v>0</v>
      </c>
      <c r="L140" s="79">
        <v>0</v>
      </c>
      <c r="M140" s="79">
        <v>0</v>
      </c>
      <c r="N140" s="79">
        <v>0</v>
      </c>
      <c r="O140" s="79">
        <v>0</v>
      </c>
      <c r="P140" s="79">
        <v>0</v>
      </c>
      <c r="Q140" s="79">
        <v>0</v>
      </c>
    </row>
    <row r="141" spans="1:17" ht="21.75" customHeight="1">
      <c r="A141" s="80">
        <v>1055</v>
      </c>
      <c r="B141" s="75" t="s">
        <v>202</v>
      </c>
      <c r="C141" s="77">
        <v>24.7629</v>
      </c>
      <c r="D141" s="77">
        <v>30.8908</v>
      </c>
      <c r="E141" s="77">
        <v>29.0105</v>
      </c>
      <c r="F141" s="77">
        <v>34.0963</v>
      </c>
      <c r="G141" s="77">
        <v>27.625700000000002</v>
      </c>
      <c r="H141" s="77">
        <v>41.5509</v>
      </c>
      <c r="I141" s="77">
        <v>48.708800000000004</v>
      </c>
      <c r="J141" s="77">
        <v>55</v>
      </c>
      <c r="K141" s="77">
        <v>59</v>
      </c>
      <c r="L141" s="79">
        <v>64.82166450286758</v>
      </c>
      <c r="M141" s="79">
        <v>71.21776591393767</v>
      </c>
      <c r="N141" s="79">
        <v>78.24498523249197</v>
      </c>
      <c r="O141" s="79">
        <v>85.9655963012275</v>
      </c>
      <c r="P141" s="79">
        <v>94.4480176648665</v>
      </c>
      <c r="Q141" s="79">
        <v>103.76741888191333</v>
      </c>
    </row>
    <row r="142" spans="1:17" ht="21.75" customHeight="1">
      <c r="A142" s="80">
        <v>1056</v>
      </c>
      <c r="B142" s="75" t="s">
        <v>201</v>
      </c>
      <c r="C142" s="77">
        <v>0</v>
      </c>
      <c r="D142" s="77">
        <v>0</v>
      </c>
      <c r="E142" s="77">
        <v>0</v>
      </c>
      <c r="F142" s="77">
        <v>0</v>
      </c>
      <c r="G142" s="77">
        <v>0</v>
      </c>
      <c r="H142" s="77">
        <v>0</v>
      </c>
      <c r="I142" s="77">
        <v>0</v>
      </c>
      <c r="J142" s="77">
        <v>0</v>
      </c>
      <c r="K142" s="77">
        <v>0</v>
      </c>
      <c r="L142" s="79">
        <v>0</v>
      </c>
      <c r="M142" s="79">
        <v>0</v>
      </c>
      <c r="N142" s="79">
        <v>0</v>
      </c>
      <c r="O142" s="79">
        <v>0</v>
      </c>
      <c r="P142" s="79">
        <v>0</v>
      </c>
      <c r="Q142" s="79">
        <v>0</v>
      </c>
    </row>
    <row r="143" spans="1:17" ht="21.75" customHeight="1">
      <c r="A143" s="80">
        <v>1075</v>
      </c>
      <c r="B143" s="75" t="s">
        <v>200</v>
      </c>
      <c r="C143" s="77">
        <v>0</v>
      </c>
      <c r="D143" s="77">
        <v>0</v>
      </c>
      <c r="E143" s="77">
        <v>0</v>
      </c>
      <c r="F143" s="77">
        <v>0</v>
      </c>
      <c r="G143" s="77">
        <v>0</v>
      </c>
      <c r="H143" s="77">
        <v>0</v>
      </c>
      <c r="I143" s="77">
        <v>0</v>
      </c>
      <c r="J143" s="77">
        <v>0</v>
      </c>
      <c r="K143" s="77">
        <v>0</v>
      </c>
      <c r="L143" s="79">
        <v>0</v>
      </c>
      <c r="M143" s="79">
        <v>0</v>
      </c>
      <c r="N143" s="79">
        <v>0</v>
      </c>
      <c r="O143" s="79">
        <v>0</v>
      </c>
      <c r="P143" s="79">
        <v>0</v>
      </c>
      <c r="Q143" s="79">
        <v>0</v>
      </c>
    </row>
    <row r="144" spans="1:17" ht="21.75" customHeight="1">
      <c r="A144" s="80">
        <v>1425</v>
      </c>
      <c r="B144" s="75" t="s">
        <v>199</v>
      </c>
      <c r="C144" s="77">
        <v>0</v>
      </c>
      <c r="D144" s="77">
        <v>0</v>
      </c>
      <c r="E144" s="77">
        <v>0</v>
      </c>
      <c r="F144" s="77">
        <v>0</v>
      </c>
      <c r="G144" s="77">
        <v>0</v>
      </c>
      <c r="H144" s="77">
        <v>0</v>
      </c>
      <c r="I144" s="77">
        <v>0</v>
      </c>
      <c r="J144" s="77">
        <v>0</v>
      </c>
      <c r="K144" s="77">
        <v>0</v>
      </c>
      <c r="L144" s="79">
        <v>0</v>
      </c>
      <c r="M144" s="79">
        <v>0</v>
      </c>
      <c r="N144" s="79">
        <v>0</v>
      </c>
      <c r="O144" s="79">
        <v>0</v>
      </c>
      <c r="P144" s="79">
        <v>0</v>
      </c>
      <c r="Q144" s="79">
        <v>0</v>
      </c>
    </row>
    <row r="145" spans="1:17" ht="21.75" customHeight="1">
      <c r="A145" s="80">
        <v>1452</v>
      </c>
      <c r="B145" s="75" t="s">
        <v>198</v>
      </c>
      <c r="C145" s="77">
        <v>3.0025</v>
      </c>
      <c r="D145" s="77">
        <v>1.8397999999999999</v>
      </c>
      <c r="E145" s="77">
        <v>2.1337</v>
      </c>
      <c r="F145" s="77">
        <v>2.6499</v>
      </c>
      <c r="G145" s="77">
        <v>2.6392</v>
      </c>
      <c r="H145" s="77">
        <v>3.963</v>
      </c>
      <c r="I145" s="77">
        <v>5.4177</v>
      </c>
      <c r="J145" s="77">
        <v>4.5</v>
      </c>
      <c r="K145" s="77">
        <v>4.635</v>
      </c>
      <c r="L145" s="79">
        <v>5.092346016454089</v>
      </c>
      <c r="M145" s="79">
        <v>5.594819406967816</v>
      </c>
      <c r="N145" s="79">
        <v>6.146872992416955</v>
      </c>
      <c r="O145" s="79">
        <v>6.75339896366423</v>
      </c>
      <c r="P145" s="79">
        <v>7.419772235197565</v>
      </c>
      <c r="Q145" s="79">
        <v>8.151898076570651</v>
      </c>
    </row>
    <row r="146" spans="1:17" ht="21.75" customHeight="1">
      <c r="A146" s="80">
        <v>1453</v>
      </c>
      <c r="B146" s="75" t="s">
        <v>197</v>
      </c>
      <c r="C146" s="77">
        <v>0</v>
      </c>
      <c r="D146" s="77">
        <v>0</v>
      </c>
      <c r="E146" s="77">
        <v>0</v>
      </c>
      <c r="F146" s="77">
        <v>0</v>
      </c>
      <c r="G146" s="77">
        <v>0</v>
      </c>
      <c r="H146" s="77">
        <v>0</v>
      </c>
      <c r="I146" s="77">
        <v>0</v>
      </c>
      <c r="J146" s="77">
        <v>0</v>
      </c>
      <c r="K146" s="77">
        <v>0</v>
      </c>
      <c r="L146" s="79">
        <v>0</v>
      </c>
      <c r="M146" s="79">
        <v>0</v>
      </c>
      <c r="N146" s="79">
        <v>0</v>
      </c>
      <c r="O146" s="79">
        <v>0</v>
      </c>
      <c r="P146" s="79">
        <v>0</v>
      </c>
      <c r="Q146" s="79">
        <v>0</v>
      </c>
    </row>
    <row r="147" spans="1:17" ht="21.75" customHeight="1">
      <c r="A147" s="80">
        <v>1456</v>
      </c>
      <c r="B147" s="75" t="s">
        <v>196</v>
      </c>
      <c r="C147" s="77">
        <v>0</v>
      </c>
      <c r="D147" s="77">
        <v>0</v>
      </c>
      <c r="E147" s="77">
        <v>0</v>
      </c>
      <c r="F147" s="77">
        <v>0</v>
      </c>
      <c r="G147" s="77">
        <v>0</v>
      </c>
      <c r="H147" s="77">
        <v>0</v>
      </c>
      <c r="I147" s="77">
        <v>0</v>
      </c>
      <c r="J147" s="77">
        <v>0</v>
      </c>
      <c r="K147" s="77">
        <v>0</v>
      </c>
      <c r="L147" s="79">
        <v>0</v>
      </c>
      <c r="M147" s="79">
        <v>0</v>
      </c>
      <c r="N147" s="79">
        <v>0</v>
      </c>
      <c r="O147" s="79">
        <v>0</v>
      </c>
      <c r="P147" s="79">
        <v>0</v>
      </c>
      <c r="Q147" s="79">
        <v>0</v>
      </c>
    </row>
    <row r="148" spans="1:17" ht="21.75" customHeight="1">
      <c r="A148" s="80">
        <v>1475</v>
      </c>
      <c r="B148" s="75" t="s">
        <v>195</v>
      </c>
      <c r="C148" s="77">
        <v>0.1084</v>
      </c>
      <c r="D148" s="77">
        <v>0.1382</v>
      </c>
      <c r="E148" s="77">
        <v>0.09179999999999999</v>
      </c>
      <c r="F148" s="77">
        <v>0.1273</v>
      </c>
      <c r="G148" s="77">
        <v>0.1251</v>
      </c>
      <c r="H148" s="77">
        <v>0.1491</v>
      </c>
      <c r="I148" s="77">
        <v>0.1631</v>
      </c>
      <c r="J148" s="77">
        <v>0.15</v>
      </c>
      <c r="K148" s="77">
        <v>0.16</v>
      </c>
      <c r="L148" s="79">
        <v>0.1757875647535392</v>
      </c>
      <c r="M148" s="79">
        <v>0.19313292451237338</v>
      </c>
      <c r="N148" s="79">
        <v>0.2121897904609952</v>
      </c>
      <c r="O148" s="79">
        <v>0.23312704081688818</v>
      </c>
      <c r="P148" s="79">
        <v>0.25613021739624814</v>
      </c>
      <c r="Q148" s="79">
        <v>0.2814031698492565</v>
      </c>
    </row>
    <row r="149" spans="2:17" ht="21.75" customHeight="1">
      <c r="B149" s="76"/>
      <c r="C149" s="85"/>
      <c r="D149" s="76"/>
      <c r="E149" s="76"/>
      <c r="F149" s="76"/>
      <c r="G149" s="76"/>
      <c r="H149" s="76"/>
      <c r="I149" s="76"/>
      <c r="J149" s="76"/>
      <c r="K149" s="76"/>
      <c r="L149" s="76"/>
      <c r="M149" s="76"/>
      <c r="N149" s="76"/>
      <c r="O149" s="76"/>
      <c r="P149" s="76"/>
      <c r="Q149" s="76"/>
    </row>
    <row r="150" spans="1:17" ht="21.75" customHeight="1">
      <c r="A150" s="84" t="s">
        <v>158</v>
      </c>
      <c r="B150" s="75" t="s">
        <v>194</v>
      </c>
      <c r="C150" s="77">
        <v>1105.0241</v>
      </c>
      <c r="D150" s="77">
        <v>1722.4982</v>
      </c>
      <c r="E150" s="77">
        <v>1852.3971</v>
      </c>
      <c r="F150" s="77">
        <v>2244.4097</v>
      </c>
      <c r="G150" s="77">
        <v>2426.9976</v>
      </c>
      <c r="H150" s="77">
        <v>934.1957000000001</v>
      </c>
      <c r="I150" s="77">
        <v>1436.9082999999998</v>
      </c>
      <c r="J150" s="77">
        <v>2470.53</v>
      </c>
      <c r="K150" s="77">
        <v>1836.3566</v>
      </c>
      <c r="L150" s="79"/>
      <c r="M150" s="580" t="s">
        <v>102</v>
      </c>
      <c r="N150" s="580"/>
      <c r="O150" s="580"/>
      <c r="P150" s="580"/>
      <c r="Q150" s="580"/>
    </row>
    <row r="151" spans="1:17" ht="21.75" customHeight="1">
      <c r="A151" s="64" t="s">
        <v>193</v>
      </c>
      <c r="B151" s="75" t="s">
        <v>192</v>
      </c>
      <c r="C151" s="77">
        <v>121.3186</v>
      </c>
      <c r="D151" s="77">
        <v>345.7361</v>
      </c>
      <c r="E151" s="77">
        <v>265.3693</v>
      </c>
      <c r="F151" s="77">
        <v>148.2638</v>
      </c>
      <c r="G151" s="77">
        <v>73.5075</v>
      </c>
      <c r="H151" s="77">
        <v>74.48899999999999</v>
      </c>
      <c r="I151" s="77">
        <v>64.722</v>
      </c>
      <c r="J151" s="76"/>
      <c r="K151" s="76"/>
      <c r="L151" s="76"/>
      <c r="M151" s="580"/>
      <c r="N151" s="580"/>
      <c r="O151" s="580"/>
      <c r="P151" s="580"/>
      <c r="Q151" s="580"/>
    </row>
    <row r="152" spans="1:17" ht="29.25" customHeight="1">
      <c r="A152" s="83">
        <v>104</v>
      </c>
      <c r="B152" s="75" t="s">
        <v>191</v>
      </c>
      <c r="C152" s="77">
        <v>96.556</v>
      </c>
      <c r="D152" s="77">
        <v>106.02780000000001</v>
      </c>
      <c r="E152" s="77">
        <v>240.03040000000001</v>
      </c>
      <c r="F152" s="77">
        <v>49.48609999999999</v>
      </c>
      <c r="G152" s="77">
        <v>48.6175</v>
      </c>
      <c r="H152" s="77">
        <v>46.589</v>
      </c>
      <c r="I152" s="77">
        <v>32.78</v>
      </c>
      <c r="J152" s="76"/>
      <c r="K152" s="76"/>
      <c r="L152" s="76"/>
      <c r="M152" s="580"/>
      <c r="N152" s="580"/>
      <c r="O152" s="580"/>
      <c r="P152" s="580"/>
      <c r="Q152" s="580"/>
    </row>
    <row r="153" spans="1:17" ht="21.75" customHeight="1">
      <c r="A153" s="83">
        <v>106</v>
      </c>
      <c r="B153" s="75" t="s">
        <v>190</v>
      </c>
      <c r="C153" s="76"/>
      <c r="D153" s="76"/>
      <c r="E153" s="76"/>
      <c r="F153" s="76"/>
      <c r="G153" s="76"/>
      <c r="H153" s="76"/>
      <c r="I153" s="76"/>
      <c r="J153" s="76"/>
      <c r="K153" s="76"/>
      <c r="L153" s="76"/>
      <c r="M153" s="580"/>
      <c r="N153" s="580"/>
      <c r="O153" s="580"/>
      <c r="P153" s="580"/>
      <c r="Q153" s="580"/>
    </row>
    <row r="154" spans="1:17" ht="26.25" customHeight="1">
      <c r="A154" s="83">
        <v>107</v>
      </c>
      <c r="B154" s="75" t="s">
        <v>189</v>
      </c>
      <c r="C154" s="76"/>
      <c r="D154" s="76"/>
      <c r="E154" s="76"/>
      <c r="F154" s="76"/>
      <c r="G154" s="76"/>
      <c r="H154" s="76"/>
      <c r="I154" s="76"/>
      <c r="J154" s="76"/>
      <c r="K154" s="76"/>
      <c r="L154" s="76"/>
      <c r="M154" s="580"/>
      <c r="N154" s="580"/>
      <c r="O154" s="580"/>
      <c r="P154" s="580"/>
      <c r="Q154" s="580"/>
    </row>
    <row r="155" spans="1:17" ht="21.75" customHeight="1">
      <c r="A155" s="83">
        <v>109</v>
      </c>
      <c r="B155" s="75" t="s">
        <v>188</v>
      </c>
      <c r="C155" s="77">
        <v>10.24</v>
      </c>
      <c r="D155" s="77">
        <v>233.3</v>
      </c>
      <c r="E155" s="77">
        <v>24.146900000000002</v>
      </c>
      <c r="F155" s="77">
        <v>98.1981</v>
      </c>
      <c r="G155" s="77">
        <v>24.89</v>
      </c>
      <c r="H155" s="77">
        <v>27.9</v>
      </c>
      <c r="I155" s="77">
        <v>29.7</v>
      </c>
      <c r="J155" s="76"/>
      <c r="K155" s="76"/>
      <c r="L155" s="76"/>
      <c r="M155" s="580"/>
      <c r="N155" s="580"/>
      <c r="O155" s="580"/>
      <c r="P155" s="580"/>
      <c r="Q155" s="580"/>
    </row>
    <row r="156" spans="1:17" ht="21.75" customHeight="1">
      <c r="A156" s="82"/>
      <c r="B156" s="81"/>
      <c r="C156" s="76"/>
      <c r="D156" s="76"/>
      <c r="E156" s="76"/>
      <c r="F156" s="76"/>
      <c r="G156" s="76"/>
      <c r="H156" s="76"/>
      <c r="I156" s="76"/>
      <c r="J156" s="76"/>
      <c r="K156" s="76"/>
      <c r="L156" s="76"/>
      <c r="M156" s="580"/>
      <c r="N156" s="580"/>
      <c r="O156" s="580"/>
      <c r="P156" s="580"/>
      <c r="Q156" s="580"/>
    </row>
    <row r="157" spans="1:17" ht="21.75" customHeight="1">
      <c r="A157" s="80">
        <v>1601</v>
      </c>
      <c r="B157" s="75" t="s">
        <v>187</v>
      </c>
      <c r="C157" s="76"/>
      <c r="D157" s="76"/>
      <c r="E157" s="76"/>
      <c r="F157" s="76"/>
      <c r="G157" s="76"/>
      <c r="H157" s="76"/>
      <c r="I157" s="76"/>
      <c r="J157" s="76"/>
      <c r="K157" s="76"/>
      <c r="L157" s="76"/>
      <c r="M157" s="580"/>
      <c r="N157" s="580"/>
      <c r="O157" s="580"/>
      <c r="P157" s="580"/>
      <c r="Q157" s="580"/>
    </row>
    <row r="158" spans="1:17" ht="21.75" customHeight="1">
      <c r="A158" s="78" t="s">
        <v>186</v>
      </c>
      <c r="B158" s="75" t="s">
        <v>185</v>
      </c>
      <c r="C158" s="77">
        <v>799.8833999999999</v>
      </c>
      <c r="D158" s="77">
        <v>1145.0201</v>
      </c>
      <c r="E158" s="77">
        <v>1345.2069000000001</v>
      </c>
      <c r="F158" s="77">
        <v>1803.2044</v>
      </c>
      <c r="G158" s="77">
        <v>1738.5441</v>
      </c>
      <c r="H158" s="77">
        <v>321.5724</v>
      </c>
      <c r="I158" s="77">
        <v>684.6373</v>
      </c>
      <c r="J158" s="77">
        <v>19.9542</v>
      </c>
      <c r="K158" s="77">
        <v>1.1272</v>
      </c>
      <c r="L158" s="79"/>
      <c r="M158" s="580"/>
      <c r="N158" s="580"/>
      <c r="O158" s="580"/>
      <c r="P158" s="580"/>
      <c r="Q158" s="580"/>
    </row>
    <row r="159" spans="1:17" ht="21.75" customHeight="1">
      <c r="A159" s="78" t="s">
        <v>184</v>
      </c>
      <c r="B159" s="75" t="s">
        <v>183</v>
      </c>
      <c r="C159" s="77">
        <v>5.2984</v>
      </c>
      <c r="D159" s="77">
        <v>3.5602</v>
      </c>
      <c r="E159" s="77">
        <v>1.0301</v>
      </c>
      <c r="F159" s="77">
        <v>0.195</v>
      </c>
      <c r="G159" s="77">
        <v>2.9116000000000004</v>
      </c>
      <c r="H159" s="77">
        <v>1.2355</v>
      </c>
      <c r="I159" s="77">
        <v>0</v>
      </c>
      <c r="J159" s="77">
        <v>0</v>
      </c>
      <c r="K159" s="77">
        <v>0</v>
      </c>
      <c r="L159" s="79"/>
      <c r="M159" s="580"/>
      <c r="N159" s="580"/>
      <c r="O159" s="580"/>
      <c r="P159" s="580"/>
      <c r="Q159" s="580"/>
    </row>
    <row r="160" spans="1:17" ht="21.75" customHeight="1">
      <c r="A160" s="78" t="s">
        <v>182</v>
      </c>
      <c r="B160" s="75" t="s">
        <v>181</v>
      </c>
      <c r="C160" s="77">
        <v>146.08180000000002</v>
      </c>
      <c r="D160" s="77">
        <v>168.5318</v>
      </c>
      <c r="E160" s="77">
        <v>189.6604</v>
      </c>
      <c r="F160" s="77">
        <v>233.1698</v>
      </c>
      <c r="G160" s="77">
        <v>577.7991000000001</v>
      </c>
      <c r="H160" s="77">
        <v>509.02410000000003</v>
      </c>
      <c r="I160" s="77">
        <v>658.7469</v>
      </c>
      <c r="J160" s="77">
        <v>15.668</v>
      </c>
      <c r="K160" s="77">
        <v>27.0226</v>
      </c>
      <c r="L160" s="76"/>
      <c r="M160" s="580"/>
      <c r="N160" s="580"/>
      <c r="O160" s="580"/>
      <c r="P160" s="580"/>
      <c r="Q160" s="580"/>
    </row>
    <row r="161" spans="1:17" ht="21.75" customHeight="1">
      <c r="A161" s="78" t="s">
        <v>180</v>
      </c>
      <c r="B161" s="75" t="s">
        <v>179</v>
      </c>
      <c r="C161" s="77">
        <v>32.441900000000004</v>
      </c>
      <c r="D161" s="77">
        <v>59.65</v>
      </c>
      <c r="E161" s="77">
        <v>51.1304</v>
      </c>
      <c r="F161" s="77">
        <v>59.5767</v>
      </c>
      <c r="G161" s="77">
        <v>34.2353</v>
      </c>
      <c r="H161" s="77">
        <v>27.874699999999997</v>
      </c>
      <c r="I161" s="77">
        <v>22.085700000000003</v>
      </c>
      <c r="J161" s="77"/>
      <c r="K161" s="77"/>
      <c r="L161" s="76"/>
      <c r="M161" s="580"/>
      <c r="N161" s="580"/>
      <c r="O161" s="580"/>
      <c r="P161" s="580"/>
      <c r="Q161" s="580"/>
    </row>
    <row r="162" spans="2:17" ht="21.75" customHeight="1">
      <c r="B162" s="75" t="s">
        <v>178</v>
      </c>
      <c r="C162" s="74">
        <v>2151.7017</v>
      </c>
      <c r="D162" s="74">
        <v>2872.1009999999997</v>
      </c>
      <c r="E162" s="74">
        <v>3288.3603000000003</v>
      </c>
      <c r="F162" s="74">
        <v>3893.5433000000003</v>
      </c>
      <c r="G162" s="74">
        <v>4087.6445</v>
      </c>
      <c r="H162" s="74">
        <v>3784.2858</v>
      </c>
      <c r="I162" s="74">
        <v>4610.308599999999</v>
      </c>
      <c r="J162" s="74">
        <v>6110.3944</v>
      </c>
      <c r="K162" s="74">
        <v>5980.932000000001</v>
      </c>
      <c r="L162" s="73">
        <v>1379.0872547492058</v>
      </c>
      <c r="M162" s="73">
        <v>1519.0947694703214</v>
      </c>
      <c r="N162" s="73">
        <v>1673.6538301676742</v>
      </c>
      <c r="O162" s="73">
        <v>1844.3117998558978</v>
      </c>
      <c r="P162" s="73">
        <v>2032.7843253641072</v>
      </c>
      <c r="Q162" s="73">
        <v>2240.974050048682</v>
      </c>
    </row>
    <row r="163" spans="1:17" ht="12.75">
      <c r="A163" s="64" t="s">
        <v>177</v>
      </c>
      <c r="B163" s="68"/>
      <c r="C163" s="64"/>
      <c r="D163" s="64"/>
      <c r="E163" s="64"/>
      <c r="F163" s="64"/>
      <c r="G163" s="64"/>
      <c r="H163" s="64"/>
      <c r="I163" s="64"/>
      <c r="J163" s="64"/>
      <c r="K163" s="72"/>
      <c r="L163" s="64"/>
      <c r="M163" s="64"/>
      <c r="N163" s="64"/>
      <c r="O163" s="64"/>
      <c r="P163" s="64"/>
      <c r="Q163" s="64"/>
    </row>
    <row r="164" spans="2:19" ht="12.75">
      <c r="B164" s="68"/>
      <c r="C164" s="70"/>
      <c r="D164" s="70"/>
      <c r="E164" s="70"/>
      <c r="F164" s="70"/>
      <c r="G164" s="70"/>
      <c r="H164" s="70"/>
      <c r="I164" s="70"/>
      <c r="J164" s="64"/>
      <c r="K164" s="64"/>
      <c r="L164" s="64"/>
      <c r="M164" s="64"/>
      <c r="N164" s="64"/>
      <c r="O164" s="64"/>
      <c r="P164" s="64"/>
      <c r="Q164" s="64"/>
      <c r="R164" s="67"/>
      <c r="S164" s="67"/>
    </row>
    <row r="165" spans="1:19" ht="12.75">
      <c r="A165" s="64"/>
      <c r="B165" s="581" t="s">
        <v>176</v>
      </c>
      <c r="C165" s="581"/>
      <c r="D165" s="581"/>
      <c r="E165" s="581"/>
      <c r="F165" s="581"/>
      <c r="G165" s="581"/>
      <c r="H165" s="581"/>
      <c r="I165" s="581"/>
      <c r="J165" s="70"/>
      <c r="R165" s="67"/>
      <c r="S165" s="67"/>
    </row>
    <row r="166" spans="2:19" ht="12.75">
      <c r="B166" s="69"/>
      <c r="C166" s="64"/>
      <c r="D166" s="64"/>
      <c r="E166" s="64"/>
      <c r="F166" s="64"/>
      <c r="G166" s="64"/>
      <c r="H166" s="64"/>
      <c r="I166" s="64"/>
      <c r="J166" s="64"/>
      <c r="R166" s="67"/>
      <c r="S166" s="67"/>
    </row>
    <row r="167" spans="2:17" ht="12.75" customHeight="1">
      <c r="B167" s="582" t="s">
        <v>175</v>
      </c>
      <c r="C167" s="582"/>
      <c r="D167" s="582"/>
      <c r="E167" s="582"/>
      <c r="F167" s="582"/>
      <c r="G167" s="582"/>
      <c r="H167" s="582"/>
      <c r="I167" s="582"/>
      <c r="J167" s="582"/>
      <c r="K167" s="582"/>
      <c r="L167" s="582"/>
      <c r="M167" s="582"/>
      <c r="N167" s="582"/>
      <c r="O167" s="582"/>
      <c r="P167" s="68"/>
      <c r="Q167" s="68"/>
    </row>
    <row r="168" spans="2:17" ht="24.75" customHeight="1">
      <c r="B168" s="574" t="s">
        <v>174</v>
      </c>
      <c r="C168" s="574"/>
      <c r="D168" s="574"/>
      <c r="E168" s="574"/>
      <c r="F168" s="574"/>
      <c r="G168" s="574"/>
      <c r="H168" s="574"/>
      <c r="I168" s="574"/>
      <c r="J168" s="574"/>
      <c r="K168" s="574"/>
      <c r="L168" s="574"/>
      <c r="M168" s="574"/>
      <c r="N168" s="574"/>
      <c r="O168" s="574"/>
      <c r="P168" s="574"/>
      <c r="Q168" s="574"/>
    </row>
    <row r="169" spans="2:17" ht="24.75" customHeight="1">
      <c r="B169" s="574" t="s">
        <v>173</v>
      </c>
      <c r="C169" s="575"/>
      <c r="D169" s="575"/>
      <c r="E169" s="575"/>
      <c r="F169" s="575"/>
      <c r="G169" s="575"/>
      <c r="H169" s="575"/>
      <c r="I169" s="575"/>
      <c r="J169" s="67"/>
      <c r="K169" s="67"/>
      <c r="L169" s="67"/>
      <c r="M169" s="67"/>
      <c r="N169" s="67"/>
      <c r="O169" s="67"/>
      <c r="P169" s="67"/>
      <c r="Q169" s="67"/>
    </row>
    <row r="170" spans="2:17" ht="12.75" customHeight="1">
      <c r="B170" s="576" t="s">
        <v>172</v>
      </c>
      <c r="C170" s="576"/>
      <c r="D170" s="576"/>
      <c r="E170" s="576"/>
      <c r="F170" s="576"/>
      <c r="G170" s="576"/>
      <c r="H170" s="576"/>
      <c r="I170" s="576"/>
      <c r="J170" s="65"/>
      <c r="K170" s="65"/>
      <c r="L170" s="65"/>
      <c r="M170" s="65"/>
      <c r="N170" s="65"/>
      <c r="O170" s="65"/>
      <c r="P170" s="65"/>
      <c r="Q170" s="65"/>
    </row>
    <row r="171" spans="2:17" ht="12.75" customHeight="1">
      <c r="B171" s="67"/>
      <c r="C171" s="66"/>
      <c r="D171" s="66"/>
      <c r="E171" s="66"/>
      <c r="F171" s="66"/>
      <c r="G171" s="66"/>
      <c r="H171" s="66"/>
      <c r="I171" s="66"/>
      <c r="J171" s="65"/>
      <c r="K171" s="65"/>
      <c r="L171" s="65"/>
      <c r="M171" s="65"/>
      <c r="N171" s="65"/>
      <c r="O171" s="65"/>
      <c r="P171" s="65"/>
      <c r="Q171" s="65"/>
    </row>
    <row r="172" spans="1:17" ht="12.75">
      <c r="A172" s="64"/>
      <c r="B172" s="64"/>
      <c r="C172" s="64"/>
      <c r="D172" s="64"/>
      <c r="E172" s="64"/>
      <c r="F172" s="64"/>
      <c r="G172" s="64"/>
      <c r="H172" s="64"/>
      <c r="I172" s="64"/>
      <c r="J172" s="64"/>
      <c r="K172" s="64"/>
      <c r="L172" s="64"/>
      <c r="M172" s="64"/>
      <c r="N172" s="64"/>
      <c r="O172" s="64"/>
      <c r="P172" s="64"/>
      <c r="Q172" s="64"/>
    </row>
    <row r="173" spans="4:10" ht="12.75">
      <c r="D173" s="64"/>
      <c r="E173" s="64"/>
      <c r="H173" s="64"/>
      <c r="I173" s="64"/>
      <c r="J173" s="64"/>
    </row>
    <row r="174" spans="4:10" ht="12.75">
      <c r="D174" s="64"/>
      <c r="E174" s="64"/>
      <c r="F174" s="64"/>
      <c r="G174" s="64"/>
      <c r="H174" s="64"/>
      <c r="I174" s="64"/>
      <c r="J174" s="64"/>
    </row>
  </sheetData>
  <sheetProtection/>
  <mergeCells count="8">
    <mergeCell ref="B169:I169"/>
    <mergeCell ref="B170:I170"/>
    <mergeCell ref="C1:I1"/>
    <mergeCell ref="M1:Q1"/>
    <mergeCell ref="M150:Q161"/>
    <mergeCell ref="B165:I165"/>
    <mergeCell ref="B167:O167"/>
    <mergeCell ref="B168:Q168"/>
  </mergeCells>
  <printOptions gridLines="1" horizontalCentered="1"/>
  <pageMargins left="0.433070866141732" right="0.354330708661417" top="0.8" bottom="0.43" header="0.45" footer="0.25"/>
  <pageSetup firstPageNumber="5" useFirstPageNumber="1" orientation="landscape" paperSize="9" scale="70" r:id="rId1"/>
  <headerFooter alignWithMargins="0">
    <oddHeader>&amp;L&amp;"Arial,Bold"&amp;12Name of State: Sikkim&amp;C&amp;"Arial,Bold"&amp;12Revenue Receipts&amp;R&amp;"-,Bold"&amp;12Statement - 2    (Rs. in Crore&amp;11)</oddHeader>
    <oddFooter>&amp;C&amp;P</oddFooter>
  </headerFooter>
</worksheet>
</file>

<file path=xl/worksheets/sheet50.xml><?xml version="1.0" encoding="utf-8"?>
<worksheet xmlns="http://schemas.openxmlformats.org/spreadsheetml/2006/main" xmlns:r="http://schemas.openxmlformats.org/officeDocument/2006/relationships">
  <dimension ref="A1:S49"/>
  <sheetViews>
    <sheetView zoomScaleSheetLayoutView="100" workbookViewId="0" topLeftCell="A1">
      <selection activeCell="S13" sqref="S13"/>
    </sheetView>
  </sheetViews>
  <sheetFormatPr defaultColWidth="10.28125" defaultRowHeight="15"/>
  <cols>
    <col min="1" max="1" width="18.140625" style="300" customWidth="1"/>
    <col min="2" max="2" width="9.28125" style="300" customWidth="1"/>
    <col min="3" max="3" width="9.57421875" style="300" customWidth="1"/>
    <col min="4" max="4" width="9.7109375" style="300" customWidth="1"/>
    <col min="5" max="5" width="7.57421875" style="300" customWidth="1"/>
    <col min="6" max="6" width="7.7109375" style="300" customWidth="1"/>
    <col min="7" max="7" width="8.7109375" style="300" customWidth="1"/>
    <col min="8" max="8" width="7.7109375" style="300" customWidth="1"/>
    <col min="9" max="9" width="6.57421875" style="300" customWidth="1"/>
    <col min="10" max="10" width="7.421875" style="300" customWidth="1"/>
    <col min="11" max="11" width="7.140625" style="300" customWidth="1"/>
    <col min="12" max="12" width="7.7109375" style="300" customWidth="1"/>
    <col min="13" max="13" width="7.57421875" style="300" customWidth="1"/>
    <col min="14" max="14" width="8.00390625" style="300" customWidth="1"/>
    <col min="15" max="15" width="9.140625" style="300" customWidth="1"/>
    <col min="16" max="16" width="7.8515625" style="300" customWidth="1"/>
    <col min="17" max="18" width="7.140625" style="300" customWidth="1"/>
    <col min="19" max="19" width="8.421875" style="300" customWidth="1"/>
    <col min="20" max="16384" width="10.28125" style="300" customWidth="1"/>
  </cols>
  <sheetData>
    <row r="1" spans="11:19" ht="12.75">
      <c r="K1" s="409"/>
      <c r="L1" s="409"/>
      <c r="M1" s="409"/>
      <c r="N1" s="409"/>
      <c r="O1" s="409"/>
      <c r="P1" s="409"/>
      <c r="Q1" s="409"/>
      <c r="R1" s="409"/>
      <c r="S1" s="409"/>
    </row>
    <row r="2" spans="1:19" ht="12.75">
      <c r="A2" s="632" t="s">
        <v>1188</v>
      </c>
      <c r="B2" s="632"/>
      <c r="C2" s="417"/>
      <c r="D2" s="631" t="s">
        <v>1291</v>
      </c>
      <c r="E2" s="631"/>
      <c r="F2" s="631"/>
      <c r="G2" s="631"/>
      <c r="H2" s="631"/>
      <c r="I2" s="631"/>
      <c r="J2" s="631"/>
      <c r="K2" s="631"/>
      <c r="L2" s="631"/>
      <c r="M2" s="631"/>
      <c r="N2" s="631"/>
      <c r="O2" s="631"/>
      <c r="P2" s="409"/>
      <c r="Q2" s="409"/>
      <c r="R2" s="631" t="s">
        <v>1290</v>
      </c>
      <c r="S2" s="631"/>
    </row>
    <row r="3" spans="1:19" ht="12.75">
      <c r="A3" s="409"/>
      <c r="B3" s="409"/>
      <c r="C3" s="409"/>
      <c r="D3" s="409"/>
      <c r="E3" s="409"/>
      <c r="F3" s="409"/>
      <c r="G3" s="409"/>
      <c r="H3" s="409"/>
      <c r="I3" s="409"/>
      <c r="J3" s="409"/>
      <c r="K3" s="409"/>
      <c r="L3" s="409"/>
      <c r="M3" s="409"/>
      <c r="N3" s="409"/>
      <c r="O3" s="409"/>
      <c r="P3" s="409"/>
      <c r="Q3" s="409"/>
      <c r="R3" s="410" t="s">
        <v>1289</v>
      </c>
      <c r="S3" s="409"/>
    </row>
    <row r="4" spans="1:19" ht="12.75">
      <c r="A4" s="630"/>
      <c r="B4" s="631" t="s">
        <v>1288</v>
      </c>
      <c r="C4" s="631"/>
      <c r="D4" s="631"/>
      <c r="E4" s="631" t="s">
        <v>1287</v>
      </c>
      <c r="F4" s="631"/>
      <c r="G4" s="631"/>
      <c r="H4" s="631" t="s">
        <v>1286</v>
      </c>
      <c r="I4" s="631"/>
      <c r="J4" s="631"/>
      <c r="K4" s="631" t="s">
        <v>1285</v>
      </c>
      <c r="L4" s="631"/>
      <c r="M4" s="631"/>
      <c r="N4" s="631" t="s">
        <v>1284</v>
      </c>
      <c r="O4" s="631"/>
      <c r="P4" s="631"/>
      <c r="Q4" s="631" t="s">
        <v>409</v>
      </c>
      <c r="R4" s="631"/>
      <c r="S4" s="631"/>
    </row>
    <row r="5" spans="1:19" ht="43.5" customHeight="1">
      <c r="A5" s="630"/>
      <c r="B5" s="416" t="s">
        <v>1283</v>
      </c>
      <c r="C5" s="416" t="s">
        <v>1282</v>
      </c>
      <c r="D5" s="416" t="s">
        <v>1275</v>
      </c>
      <c r="E5" s="415" t="s">
        <v>1277</v>
      </c>
      <c r="F5" s="415" t="s">
        <v>1276</v>
      </c>
      <c r="G5" s="416" t="s">
        <v>1275</v>
      </c>
      <c r="H5" s="415" t="s">
        <v>1277</v>
      </c>
      <c r="I5" s="415" t="s">
        <v>1276</v>
      </c>
      <c r="J5" s="416" t="s">
        <v>1275</v>
      </c>
      <c r="K5" s="416" t="s">
        <v>1281</v>
      </c>
      <c r="L5" s="416" t="s">
        <v>1280</v>
      </c>
      <c r="M5" s="416" t="s">
        <v>1275</v>
      </c>
      <c r="N5" s="416" t="s">
        <v>1279</v>
      </c>
      <c r="O5" s="416" t="s">
        <v>1278</v>
      </c>
      <c r="P5" s="416" t="s">
        <v>1275</v>
      </c>
      <c r="Q5" s="415" t="s">
        <v>1277</v>
      </c>
      <c r="R5" s="415" t="s">
        <v>1276</v>
      </c>
      <c r="S5" s="416" t="s">
        <v>1275</v>
      </c>
    </row>
    <row r="6" spans="1:19" ht="12.75">
      <c r="A6" s="417">
        <v>1</v>
      </c>
      <c r="B6" s="415">
        <v>2</v>
      </c>
      <c r="C6" s="415">
        <v>3</v>
      </c>
      <c r="D6" s="416">
        <v>4</v>
      </c>
      <c r="E6" s="415">
        <v>5</v>
      </c>
      <c r="F6" s="415">
        <v>6</v>
      </c>
      <c r="G6" s="416">
        <v>7</v>
      </c>
      <c r="H6" s="415">
        <v>8</v>
      </c>
      <c r="I6" s="415">
        <v>9</v>
      </c>
      <c r="J6" s="416">
        <v>10</v>
      </c>
      <c r="K6" s="415">
        <v>11</v>
      </c>
      <c r="L6" s="416">
        <v>12</v>
      </c>
      <c r="M6" s="415">
        <v>13</v>
      </c>
      <c r="N6" s="416">
        <v>14</v>
      </c>
      <c r="O6" s="415">
        <v>15</v>
      </c>
      <c r="P6" s="416">
        <v>16</v>
      </c>
      <c r="Q6" s="415">
        <v>17</v>
      </c>
      <c r="R6" s="416">
        <v>18</v>
      </c>
      <c r="S6" s="415">
        <v>19</v>
      </c>
    </row>
    <row r="7" spans="1:19" ht="15" customHeight="1">
      <c r="A7" s="410" t="s">
        <v>1274</v>
      </c>
      <c r="B7" s="409"/>
      <c r="C7" s="409"/>
      <c r="D7" s="633" t="s">
        <v>1246</v>
      </c>
      <c r="E7" s="409"/>
      <c r="F7" s="409"/>
      <c r="G7" s="409"/>
      <c r="H7" s="409"/>
      <c r="I7" s="409"/>
      <c r="J7" s="409"/>
      <c r="K7" s="409"/>
      <c r="L7" s="409"/>
      <c r="M7" s="409"/>
      <c r="N7" s="409"/>
      <c r="O7" s="409"/>
      <c r="P7" s="633" t="s">
        <v>1246</v>
      </c>
      <c r="Q7" s="409"/>
      <c r="R7" s="409"/>
      <c r="S7" s="409"/>
    </row>
    <row r="8" spans="1:19" ht="12.75">
      <c r="A8" s="409" t="s">
        <v>1273</v>
      </c>
      <c r="B8" s="409">
        <v>110</v>
      </c>
      <c r="C8" s="409">
        <v>110</v>
      </c>
      <c r="D8" s="633"/>
      <c r="E8" s="409"/>
      <c r="F8" s="409"/>
      <c r="G8" s="409"/>
      <c r="H8" s="409"/>
      <c r="I8" s="409"/>
      <c r="J8" s="409"/>
      <c r="K8" s="409"/>
      <c r="L8" s="409"/>
      <c r="M8" s="409"/>
      <c r="N8" s="409"/>
      <c r="O8" s="409"/>
      <c r="P8" s="633"/>
      <c r="Q8" s="409"/>
      <c r="R8" s="409"/>
      <c r="S8" s="409"/>
    </row>
    <row r="9" spans="1:19" ht="12.75">
      <c r="A9" s="409" t="s">
        <v>1272</v>
      </c>
      <c r="B9" s="409">
        <v>234</v>
      </c>
      <c r="C9" s="409">
        <v>234</v>
      </c>
      <c r="D9" s="633"/>
      <c r="E9" s="409"/>
      <c r="F9" s="409"/>
      <c r="G9" s="409"/>
      <c r="H9" s="409"/>
      <c r="I9" s="409"/>
      <c r="J9" s="409"/>
      <c r="K9" s="409"/>
      <c r="L9" s="409"/>
      <c r="M9" s="409"/>
      <c r="N9" s="409"/>
      <c r="O9" s="409"/>
      <c r="P9" s="633"/>
      <c r="Q9" s="409"/>
      <c r="R9" s="409"/>
      <c r="S9" s="409"/>
    </row>
    <row r="10" spans="1:19" ht="12.75">
      <c r="A10" s="409" t="s">
        <v>1271</v>
      </c>
      <c r="B10" s="409">
        <v>365</v>
      </c>
      <c r="C10" s="409">
        <v>365</v>
      </c>
      <c r="D10" s="633"/>
      <c r="E10" s="409"/>
      <c r="F10" s="409"/>
      <c r="G10" s="409"/>
      <c r="H10" s="409"/>
      <c r="I10" s="409"/>
      <c r="J10" s="409"/>
      <c r="K10" s="409"/>
      <c r="L10" s="409"/>
      <c r="M10" s="409"/>
      <c r="N10" s="409"/>
      <c r="O10" s="409"/>
      <c r="P10" s="633"/>
      <c r="Q10" s="409"/>
      <c r="R10" s="409"/>
      <c r="S10" s="409"/>
    </row>
    <row r="11" spans="1:19" ht="12.75">
      <c r="A11" s="409" t="s">
        <v>1270</v>
      </c>
      <c r="B11" s="409">
        <v>457</v>
      </c>
      <c r="C11" s="409">
        <v>457</v>
      </c>
      <c r="D11" s="633"/>
      <c r="E11" s="409"/>
      <c r="F11" s="409"/>
      <c r="G11" s="409"/>
      <c r="H11" s="409"/>
      <c r="I11" s="409"/>
      <c r="J11" s="409"/>
      <c r="K11" s="409"/>
      <c r="L11" s="409"/>
      <c r="M11" s="409"/>
      <c r="N11" s="409"/>
      <c r="O11" s="409"/>
      <c r="P11" s="633"/>
      <c r="Q11" s="409"/>
      <c r="R11" s="409"/>
      <c r="S11" s="409"/>
    </row>
    <row r="12" spans="1:19" ht="12.75">
      <c r="A12" s="409" t="s">
        <v>1269</v>
      </c>
      <c r="B12" s="409">
        <v>493</v>
      </c>
      <c r="C12" s="409">
        <v>493</v>
      </c>
      <c r="D12" s="633"/>
      <c r="E12" s="409"/>
      <c r="F12" s="409"/>
      <c r="G12" s="409"/>
      <c r="H12" s="409"/>
      <c r="I12" s="409"/>
      <c r="J12" s="409"/>
      <c r="K12" s="409"/>
      <c r="L12" s="409"/>
      <c r="M12" s="409"/>
      <c r="N12" s="409"/>
      <c r="O12" s="409"/>
      <c r="P12" s="633"/>
      <c r="Q12" s="409"/>
      <c r="R12" s="409"/>
      <c r="S12" s="409"/>
    </row>
    <row r="13" spans="1:19" ht="12.75">
      <c r="A13" s="410" t="s">
        <v>1268</v>
      </c>
      <c r="B13" s="409"/>
      <c r="C13" s="409"/>
      <c r="D13" s="633"/>
      <c r="E13" s="409"/>
      <c r="F13" s="409"/>
      <c r="G13" s="409"/>
      <c r="H13" s="409"/>
      <c r="I13" s="409"/>
      <c r="J13" s="409"/>
      <c r="K13" s="409"/>
      <c r="L13" s="409"/>
      <c r="M13" s="409"/>
      <c r="N13" s="409"/>
      <c r="O13" s="409"/>
      <c r="P13" s="633"/>
      <c r="Q13" s="409"/>
      <c r="R13" s="409"/>
      <c r="S13" s="409"/>
    </row>
    <row r="14" spans="1:19" ht="12.75">
      <c r="A14" s="414" t="s">
        <v>1267</v>
      </c>
      <c r="B14" s="409">
        <v>330</v>
      </c>
      <c r="C14" s="409">
        <v>330</v>
      </c>
      <c r="D14" s="633"/>
      <c r="E14" s="409"/>
      <c r="F14" s="409"/>
      <c r="G14" s="409"/>
      <c r="H14" s="409"/>
      <c r="I14" s="409"/>
      <c r="J14" s="409"/>
      <c r="K14" s="409"/>
      <c r="L14" s="409"/>
      <c r="M14" s="409"/>
      <c r="N14" s="409"/>
      <c r="O14" s="409"/>
      <c r="P14" s="633"/>
      <c r="Q14" s="409"/>
      <c r="R14" s="409"/>
      <c r="S14" s="409"/>
    </row>
    <row r="15" spans="1:19" ht="12.75">
      <c r="A15" s="414" t="s">
        <v>1266</v>
      </c>
      <c r="B15" s="409">
        <v>561</v>
      </c>
      <c r="C15" s="409">
        <v>561</v>
      </c>
      <c r="D15" s="633"/>
      <c r="E15" s="409"/>
      <c r="F15" s="409"/>
      <c r="G15" s="409"/>
      <c r="H15" s="409"/>
      <c r="I15" s="409"/>
      <c r="J15" s="409"/>
      <c r="K15" s="409"/>
      <c r="L15" s="409"/>
      <c r="M15" s="409"/>
      <c r="N15" s="409"/>
      <c r="O15" s="409"/>
      <c r="P15" s="633"/>
      <c r="Q15" s="409"/>
      <c r="R15" s="409"/>
      <c r="S15" s="409"/>
    </row>
    <row r="16" spans="1:19" ht="12.75">
      <c r="A16" s="414" t="s">
        <v>1265</v>
      </c>
      <c r="B16" s="409">
        <v>594</v>
      </c>
      <c r="C16" s="409">
        <v>594</v>
      </c>
      <c r="D16" s="633"/>
      <c r="E16" s="409"/>
      <c r="F16" s="409"/>
      <c r="G16" s="409"/>
      <c r="H16" s="409"/>
      <c r="I16" s="409"/>
      <c r="J16" s="409"/>
      <c r="K16" s="409"/>
      <c r="L16" s="409"/>
      <c r="M16" s="409"/>
      <c r="N16" s="409"/>
      <c r="O16" s="409"/>
      <c r="P16" s="633"/>
      <c r="Q16" s="409"/>
      <c r="R16" s="409"/>
      <c r="S16" s="409"/>
    </row>
    <row r="17" spans="1:19" ht="12.75">
      <c r="A17" s="409" t="s">
        <v>1264</v>
      </c>
      <c r="B17" s="409">
        <v>635</v>
      </c>
      <c r="C17" s="409">
        <v>635</v>
      </c>
      <c r="D17" s="633"/>
      <c r="E17" s="409"/>
      <c r="F17" s="409"/>
      <c r="G17" s="409"/>
      <c r="H17" s="409"/>
      <c r="I17" s="409"/>
      <c r="J17" s="409"/>
      <c r="K17" s="409"/>
      <c r="L17" s="409"/>
      <c r="M17" s="409"/>
      <c r="N17" s="409">
        <v>60</v>
      </c>
      <c r="O17" s="409">
        <v>60</v>
      </c>
      <c r="P17" s="633"/>
      <c r="Q17" s="409"/>
      <c r="R17" s="409"/>
      <c r="S17" s="409"/>
    </row>
    <row r="18" spans="1:19" ht="12.75">
      <c r="A18" s="410" t="s">
        <v>1263</v>
      </c>
      <c r="B18" s="409"/>
      <c r="C18" s="409"/>
      <c r="D18" s="633"/>
      <c r="E18" s="409"/>
      <c r="F18" s="409"/>
      <c r="G18" s="409"/>
      <c r="H18" s="409"/>
      <c r="I18" s="409"/>
      <c r="J18" s="409"/>
      <c r="K18" s="409"/>
      <c r="L18" s="409"/>
      <c r="M18" s="409"/>
      <c r="N18" s="409">
        <v>100</v>
      </c>
      <c r="O18" s="409">
        <v>100</v>
      </c>
      <c r="P18" s="633"/>
      <c r="Q18" s="409"/>
      <c r="R18" s="409"/>
      <c r="S18" s="409"/>
    </row>
    <row r="19" spans="1:19" ht="12.75">
      <c r="A19" s="410" t="s">
        <v>1262</v>
      </c>
      <c r="B19" s="409"/>
      <c r="C19" s="409"/>
      <c r="D19" s="633"/>
      <c r="E19" s="409"/>
      <c r="F19" s="409"/>
      <c r="G19" s="409"/>
      <c r="H19" s="409"/>
      <c r="I19" s="409"/>
      <c r="J19" s="409"/>
      <c r="K19" s="409"/>
      <c r="L19" s="409"/>
      <c r="M19" s="409"/>
      <c r="N19" s="409"/>
      <c r="O19" s="409"/>
      <c r="P19" s="633"/>
      <c r="Q19" s="409"/>
      <c r="R19" s="409"/>
      <c r="S19" s="409"/>
    </row>
    <row r="20" spans="1:19" ht="12.75">
      <c r="A20" s="409" t="s">
        <v>1260</v>
      </c>
      <c r="B20" s="409">
        <v>250</v>
      </c>
      <c r="C20" s="409">
        <v>250</v>
      </c>
      <c r="D20" s="633"/>
      <c r="E20" s="409"/>
      <c r="F20" s="409"/>
      <c r="G20" s="409"/>
      <c r="H20" s="409"/>
      <c r="I20" s="409"/>
      <c r="J20" s="409"/>
      <c r="K20" s="409"/>
      <c r="L20" s="409"/>
      <c r="M20" s="409"/>
      <c r="N20" s="409"/>
      <c r="O20" s="409"/>
      <c r="P20" s="633"/>
      <c r="Q20" s="409"/>
      <c r="R20" s="409"/>
      <c r="S20" s="409"/>
    </row>
    <row r="21" spans="1:19" ht="12.75">
      <c r="A21" s="409" t="s">
        <v>1259</v>
      </c>
      <c r="B21" s="409">
        <v>440</v>
      </c>
      <c r="C21" s="409">
        <v>440</v>
      </c>
      <c r="D21" s="633"/>
      <c r="E21" s="409"/>
      <c r="F21" s="409"/>
      <c r="G21" s="409"/>
      <c r="H21" s="409"/>
      <c r="I21" s="409"/>
      <c r="J21" s="409"/>
      <c r="K21" s="409"/>
      <c r="L21" s="409"/>
      <c r="M21" s="409"/>
      <c r="N21" s="409">
        <v>60</v>
      </c>
      <c r="O21" s="409">
        <v>60</v>
      </c>
      <c r="P21" s="633"/>
      <c r="Q21" s="409"/>
      <c r="R21" s="409"/>
      <c r="S21" s="409"/>
    </row>
    <row r="22" spans="1:19" ht="12.75">
      <c r="A22" s="409" t="s">
        <v>1258</v>
      </c>
      <c r="B22" s="409">
        <v>580</v>
      </c>
      <c r="C22" s="409">
        <v>580</v>
      </c>
      <c r="D22" s="633"/>
      <c r="E22" s="409"/>
      <c r="F22" s="409"/>
      <c r="G22" s="409"/>
      <c r="H22" s="409"/>
      <c r="I22" s="409"/>
      <c r="J22" s="409"/>
      <c r="K22" s="409"/>
      <c r="L22" s="409"/>
      <c r="M22" s="409"/>
      <c r="N22" s="409"/>
      <c r="O22" s="409"/>
      <c r="P22" s="633"/>
      <c r="Q22" s="409"/>
      <c r="R22" s="409"/>
      <c r="S22" s="409"/>
    </row>
    <row r="23" spans="1:19" ht="12.75">
      <c r="A23" s="410" t="s">
        <v>1261</v>
      </c>
      <c r="B23" s="409"/>
      <c r="C23" s="409"/>
      <c r="D23" s="633"/>
      <c r="E23" s="409"/>
      <c r="F23" s="409"/>
      <c r="G23" s="409"/>
      <c r="H23" s="409"/>
      <c r="I23" s="409"/>
      <c r="J23" s="409"/>
      <c r="K23" s="409"/>
      <c r="L23" s="409"/>
      <c r="M23" s="409"/>
      <c r="N23" s="409"/>
      <c r="O23" s="409"/>
      <c r="P23" s="633"/>
      <c r="Q23" s="409"/>
      <c r="R23" s="409"/>
      <c r="S23" s="409"/>
    </row>
    <row r="24" spans="1:19" ht="12.75">
      <c r="A24" s="409" t="s">
        <v>1260</v>
      </c>
      <c r="B24" s="409">
        <v>528</v>
      </c>
      <c r="C24" s="409">
        <v>528</v>
      </c>
      <c r="D24" s="633"/>
      <c r="E24" s="409"/>
      <c r="F24" s="409"/>
      <c r="G24" s="409"/>
      <c r="H24" s="409"/>
      <c r="I24" s="409"/>
      <c r="J24" s="409"/>
      <c r="K24" s="409"/>
      <c r="L24" s="409"/>
      <c r="M24" s="409"/>
      <c r="N24" s="409"/>
      <c r="O24" s="409"/>
      <c r="P24" s="633"/>
      <c r="Q24" s="409"/>
      <c r="R24" s="409"/>
      <c r="S24" s="409"/>
    </row>
    <row r="25" spans="1:19" ht="12.75">
      <c r="A25" s="409" t="s">
        <v>1259</v>
      </c>
      <c r="B25" s="409">
        <v>616</v>
      </c>
      <c r="C25" s="409">
        <v>616</v>
      </c>
      <c r="D25" s="633"/>
      <c r="E25" s="409"/>
      <c r="F25" s="409"/>
      <c r="G25" s="409"/>
      <c r="H25" s="409"/>
      <c r="I25" s="409"/>
      <c r="J25" s="409"/>
      <c r="K25" s="409"/>
      <c r="L25" s="409"/>
      <c r="M25" s="409"/>
      <c r="N25" s="409">
        <v>100</v>
      </c>
      <c r="O25" s="409">
        <v>100</v>
      </c>
      <c r="P25" s="633"/>
      <c r="Q25" s="409"/>
      <c r="R25" s="409"/>
      <c r="S25" s="409"/>
    </row>
    <row r="26" spans="1:19" ht="12.75">
      <c r="A26" s="409" t="s">
        <v>1258</v>
      </c>
      <c r="B26" s="409">
        <v>713</v>
      </c>
      <c r="C26" s="409">
        <v>713</v>
      </c>
      <c r="D26" s="633"/>
      <c r="E26" s="409"/>
      <c r="F26" s="409"/>
      <c r="G26" s="409"/>
      <c r="H26" s="409"/>
      <c r="I26" s="409"/>
      <c r="J26" s="409"/>
      <c r="K26" s="409"/>
      <c r="L26" s="409"/>
      <c r="M26" s="409"/>
      <c r="N26" s="409"/>
      <c r="O26" s="409"/>
      <c r="P26" s="633"/>
      <c r="Q26" s="409"/>
      <c r="R26" s="409"/>
      <c r="S26" s="409"/>
    </row>
    <row r="27" spans="1:19" ht="12.75">
      <c r="A27" s="412" t="s">
        <v>1257</v>
      </c>
      <c r="B27" s="409"/>
      <c r="C27" s="409"/>
      <c r="D27" s="633"/>
      <c r="E27" s="409"/>
      <c r="F27" s="409"/>
      <c r="G27" s="409"/>
      <c r="H27" s="409"/>
      <c r="I27" s="409"/>
      <c r="J27" s="409"/>
      <c r="K27" s="409"/>
      <c r="L27" s="409"/>
      <c r="M27" s="409"/>
      <c r="N27" s="409"/>
      <c r="O27" s="409"/>
      <c r="P27" s="633"/>
      <c r="Q27" s="409"/>
      <c r="R27" s="409"/>
      <c r="S27" s="409"/>
    </row>
    <row r="28" spans="1:19" ht="12.75">
      <c r="A28" s="413" t="s">
        <v>1256</v>
      </c>
      <c r="B28" s="409">
        <v>320</v>
      </c>
      <c r="C28" s="409">
        <v>336</v>
      </c>
      <c r="D28" s="634" t="s">
        <v>1238</v>
      </c>
      <c r="E28" s="409"/>
      <c r="F28" s="409"/>
      <c r="G28" s="409"/>
      <c r="H28" s="409"/>
      <c r="I28" s="409"/>
      <c r="J28" s="409"/>
      <c r="K28" s="409"/>
      <c r="L28" s="409"/>
      <c r="M28" s="409"/>
      <c r="N28" s="409"/>
      <c r="O28" s="409"/>
      <c r="P28" s="633"/>
      <c r="Q28" s="409"/>
      <c r="R28" s="409"/>
      <c r="S28" s="409"/>
    </row>
    <row r="29" spans="1:19" ht="12.75">
      <c r="A29" s="413" t="s">
        <v>1255</v>
      </c>
      <c r="B29" s="409">
        <v>370</v>
      </c>
      <c r="C29" s="409">
        <v>389</v>
      </c>
      <c r="D29" s="634"/>
      <c r="E29" s="409"/>
      <c r="F29" s="409"/>
      <c r="G29" s="409"/>
      <c r="H29" s="409"/>
      <c r="I29" s="409"/>
      <c r="J29" s="409"/>
      <c r="K29" s="409"/>
      <c r="L29" s="409"/>
      <c r="M29" s="409"/>
      <c r="N29" s="409"/>
      <c r="O29" s="409"/>
      <c r="P29" s="633"/>
      <c r="Q29" s="409"/>
      <c r="R29" s="409"/>
      <c r="S29" s="409"/>
    </row>
    <row r="30" spans="1:19" ht="12.75">
      <c r="A30" s="413" t="s">
        <v>1254</v>
      </c>
      <c r="B30" s="409">
        <v>437</v>
      </c>
      <c r="C30" s="409">
        <v>459</v>
      </c>
      <c r="D30" s="634"/>
      <c r="E30" s="409"/>
      <c r="F30" s="409"/>
      <c r="G30" s="409"/>
      <c r="H30" s="409"/>
      <c r="I30" s="409"/>
      <c r="J30" s="409"/>
      <c r="K30" s="409"/>
      <c r="L30" s="409"/>
      <c r="M30" s="409"/>
      <c r="N30" s="409">
        <v>200</v>
      </c>
      <c r="O30" s="409">
        <v>200</v>
      </c>
      <c r="P30" s="633"/>
      <c r="Q30" s="409"/>
      <c r="R30" s="409"/>
      <c r="S30" s="409"/>
    </row>
    <row r="31" spans="1:19" ht="12.75">
      <c r="A31" s="413" t="s">
        <v>1253</v>
      </c>
      <c r="B31" s="409">
        <v>472</v>
      </c>
      <c r="C31" s="409">
        <v>550</v>
      </c>
      <c r="D31" s="634"/>
      <c r="E31" s="409"/>
      <c r="F31" s="409"/>
      <c r="G31" s="409"/>
      <c r="H31" s="409"/>
      <c r="I31" s="409"/>
      <c r="J31" s="409"/>
      <c r="K31" s="409"/>
      <c r="L31" s="409"/>
      <c r="M31" s="409"/>
      <c r="N31" s="409">
        <v>250</v>
      </c>
      <c r="O31" s="409">
        <v>250</v>
      </c>
      <c r="P31" s="633"/>
      <c r="Q31" s="409"/>
      <c r="R31" s="409"/>
      <c r="S31" s="409"/>
    </row>
    <row r="32" spans="1:19" ht="15" customHeight="1">
      <c r="A32" s="412" t="s">
        <v>1252</v>
      </c>
      <c r="B32" s="409"/>
      <c r="C32" s="409"/>
      <c r="D32" s="635" t="s">
        <v>1246</v>
      </c>
      <c r="E32" s="409"/>
      <c r="F32" s="409"/>
      <c r="G32" s="409"/>
      <c r="H32" s="409"/>
      <c r="I32" s="409"/>
      <c r="J32" s="409"/>
      <c r="K32" s="409"/>
      <c r="L32" s="409"/>
      <c r="M32" s="409"/>
      <c r="N32" s="409">
        <v>290</v>
      </c>
      <c r="O32" s="409">
        <v>290</v>
      </c>
      <c r="P32" s="633"/>
      <c r="Q32" s="409"/>
      <c r="R32" s="409"/>
      <c r="S32" s="409"/>
    </row>
    <row r="33" spans="1:19" ht="12.75">
      <c r="A33" s="412" t="s">
        <v>1251</v>
      </c>
      <c r="B33" s="409"/>
      <c r="C33" s="409"/>
      <c r="D33" s="635"/>
      <c r="E33" s="409"/>
      <c r="F33" s="409"/>
      <c r="G33" s="409"/>
      <c r="H33" s="409"/>
      <c r="I33" s="409"/>
      <c r="J33" s="409"/>
      <c r="K33" s="409"/>
      <c r="L33" s="409"/>
      <c r="M33" s="409"/>
      <c r="N33" s="409">
        <v>550</v>
      </c>
      <c r="O33" s="409">
        <v>550</v>
      </c>
      <c r="P33" s="633"/>
      <c r="Q33" s="409"/>
      <c r="R33" s="409"/>
      <c r="S33" s="409"/>
    </row>
    <row r="34" spans="1:19" ht="12.75">
      <c r="A34" s="412" t="s">
        <v>1250</v>
      </c>
      <c r="B34" s="409"/>
      <c r="C34" s="409"/>
      <c r="D34" s="635"/>
      <c r="E34" s="409"/>
      <c r="F34" s="409"/>
      <c r="G34" s="409"/>
      <c r="H34" s="409"/>
      <c r="I34" s="409"/>
      <c r="J34" s="409"/>
      <c r="K34" s="409"/>
      <c r="L34" s="409"/>
      <c r="M34" s="409"/>
      <c r="N34" s="409"/>
      <c r="O34" s="409"/>
      <c r="P34" s="633"/>
      <c r="Q34" s="409"/>
      <c r="R34" s="409"/>
      <c r="S34" s="409"/>
    </row>
    <row r="35" spans="1:19" ht="12.75">
      <c r="A35" s="413" t="s">
        <v>1249</v>
      </c>
      <c r="B35" s="409">
        <v>270</v>
      </c>
      <c r="C35" s="409">
        <v>270</v>
      </c>
      <c r="D35" s="635"/>
      <c r="E35" s="409"/>
      <c r="F35" s="409"/>
      <c r="G35" s="409"/>
      <c r="H35" s="409"/>
      <c r="I35" s="409"/>
      <c r="J35" s="409"/>
      <c r="K35" s="409"/>
      <c r="L35" s="409"/>
      <c r="M35" s="409"/>
      <c r="N35" s="409"/>
      <c r="O35" s="409"/>
      <c r="P35" s="633"/>
      <c r="Q35" s="409"/>
      <c r="R35" s="409"/>
      <c r="S35" s="409"/>
    </row>
    <row r="36" spans="1:19" ht="12.75">
      <c r="A36" s="413" t="s">
        <v>1248</v>
      </c>
      <c r="B36" s="409">
        <v>500</v>
      </c>
      <c r="C36" s="409">
        <v>500</v>
      </c>
      <c r="D36" s="635"/>
      <c r="E36" s="409"/>
      <c r="F36" s="409"/>
      <c r="G36" s="409"/>
      <c r="H36" s="409"/>
      <c r="I36" s="409"/>
      <c r="J36" s="409"/>
      <c r="K36" s="409"/>
      <c r="L36" s="409"/>
      <c r="M36" s="409"/>
      <c r="N36" s="409"/>
      <c r="O36" s="409"/>
      <c r="P36" s="633"/>
      <c r="Q36" s="409"/>
      <c r="R36" s="409"/>
      <c r="S36" s="409"/>
    </row>
    <row r="37" spans="1:19" ht="12.75">
      <c r="A37" s="412" t="s">
        <v>1247</v>
      </c>
      <c r="B37" s="409"/>
      <c r="C37" s="409"/>
      <c r="D37" s="633" t="s">
        <v>1246</v>
      </c>
      <c r="E37" s="409"/>
      <c r="F37" s="409"/>
      <c r="G37" s="409"/>
      <c r="H37" s="409"/>
      <c r="I37" s="409"/>
      <c r="J37" s="409"/>
      <c r="K37" s="409"/>
      <c r="L37" s="409"/>
      <c r="M37" s="409"/>
      <c r="N37" s="409"/>
      <c r="O37" s="409"/>
      <c r="P37" s="633"/>
      <c r="Q37" s="409"/>
      <c r="R37" s="409"/>
      <c r="S37" s="409"/>
    </row>
    <row r="38" spans="1:19" ht="36">
      <c r="A38" s="411" t="s">
        <v>1245</v>
      </c>
      <c r="B38" s="409"/>
      <c r="C38" s="409"/>
      <c r="D38" s="633"/>
      <c r="E38" s="409"/>
      <c r="F38" s="409"/>
      <c r="G38" s="409"/>
      <c r="H38" s="409"/>
      <c r="I38" s="409"/>
      <c r="J38" s="409"/>
      <c r="K38" s="409"/>
      <c r="L38" s="409"/>
      <c r="M38" s="409"/>
      <c r="N38" s="409"/>
      <c r="O38" s="409"/>
      <c r="P38" s="633"/>
      <c r="Q38" s="409"/>
      <c r="R38" s="409"/>
      <c r="S38" s="409"/>
    </row>
    <row r="39" spans="1:19" ht="12.75">
      <c r="A39" s="409" t="s">
        <v>1244</v>
      </c>
      <c r="B39" s="409"/>
      <c r="C39" s="409"/>
      <c r="D39" s="633"/>
      <c r="E39" s="409"/>
      <c r="F39" s="409"/>
      <c r="G39" s="409"/>
      <c r="H39" s="409"/>
      <c r="I39" s="409"/>
      <c r="J39" s="409"/>
      <c r="K39" s="409"/>
      <c r="L39" s="409"/>
      <c r="M39" s="409"/>
      <c r="N39" s="409"/>
      <c r="O39" s="409"/>
      <c r="P39" s="633"/>
      <c r="Q39" s="409"/>
      <c r="R39" s="409"/>
      <c r="S39" s="409"/>
    </row>
    <row r="40" spans="1:19" ht="12.75">
      <c r="A40" s="409" t="s">
        <v>1243</v>
      </c>
      <c r="B40" s="409"/>
      <c r="C40" s="409"/>
      <c r="D40" s="633"/>
      <c r="E40" s="409"/>
      <c r="F40" s="409"/>
      <c r="G40" s="409"/>
      <c r="H40" s="409"/>
      <c r="I40" s="409"/>
      <c r="J40" s="409"/>
      <c r="K40" s="409"/>
      <c r="L40" s="409"/>
      <c r="M40" s="409"/>
      <c r="N40" s="409"/>
      <c r="O40" s="409"/>
      <c r="P40" s="633"/>
      <c r="Q40" s="409"/>
      <c r="R40" s="409"/>
      <c r="S40" s="409"/>
    </row>
    <row r="41" spans="1:19" ht="12.75">
      <c r="A41" s="409" t="s">
        <v>1242</v>
      </c>
      <c r="B41" s="409"/>
      <c r="C41" s="409"/>
      <c r="D41" s="633"/>
      <c r="E41" s="409"/>
      <c r="F41" s="409"/>
      <c r="G41" s="409"/>
      <c r="H41" s="409"/>
      <c r="I41" s="409"/>
      <c r="J41" s="409"/>
      <c r="K41" s="409"/>
      <c r="L41" s="409"/>
      <c r="M41" s="409"/>
      <c r="N41" s="409"/>
      <c r="O41" s="409"/>
      <c r="P41" s="633"/>
      <c r="Q41" s="409"/>
      <c r="R41" s="409"/>
      <c r="S41" s="409"/>
    </row>
    <row r="42" spans="1:19" ht="12.75">
      <c r="A42" s="410" t="s">
        <v>1241</v>
      </c>
      <c r="B42" s="409"/>
      <c r="C42" s="409"/>
      <c r="D42" s="633"/>
      <c r="E42" s="409"/>
      <c r="F42" s="409"/>
      <c r="G42" s="409"/>
      <c r="H42" s="409"/>
      <c r="I42" s="409"/>
      <c r="J42" s="409"/>
      <c r="K42" s="409"/>
      <c r="L42" s="409"/>
      <c r="M42" s="409"/>
      <c r="N42" s="409"/>
      <c r="O42" s="409"/>
      <c r="P42" s="633"/>
      <c r="Q42" s="409"/>
      <c r="R42" s="409"/>
      <c r="S42" s="409"/>
    </row>
    <row r="43" spans="1:19" ht="12.75">
      <c r="A43" s="409" t="s">
        <v>1240</v>
      </c>
      <c r="B43" s="409"/>
      <c r="C43" s="409"/>
      <c r="D43" s="633"/>
      <c r="E43" s="409"/>
      <c r="F43" s="409"/>
      <c r="G43" s="409"/>
      <c r="H43" s="409"/>
      <c r="I43" s="409"/>
      <c r="J43" s="409"/>
      <c r="K43" s="409"/>
      <c r="L43" s="409"/>
      <c r="M43" s="409"/>
      <c r="N43" s="409"/>
      <c r="O43" s="409"/>
      <c r="P43" s="633"/>
      <c r="Q43" s="409"/>
      <c r="R43" s="409"/>
      <c r="S43" s="409"/>
    </row>
    <row r="44" spans="1:19" ht="12.75">
      <c r="A44" s="409" t="s">
        <v>1239</v>
      </c>
      <c r="B44" s="409">
        <v>594</v>
      </c>
      <c r="C44" s="409">
        <v>606</v>
      </c>
      <c r="D44" s="634" t="s">
        <v>1238</v>
      </c>
      <c r="E44" s="409"/>
      <c r="F44" s="409"/>
      <c r="G44" s="409"/>
      <c r="H44" s="409"/>
      <c r="I44" s="409"/>
      <c r="J44" s="409"/>
      <c r="K44" s="409"/>
      <c r="L44" s="409"/>
      <c r="M44" s="409"/>
      <c r="N44" s="409"/>
      <c r="O44" s="409"/>
      <c r="P44" s="633"/>
      <c r="Q44" s="409"/>
      <c r="R44" s="409"/>
      <c r="S44" s="409"/>
    </row>
    <row r="45" spans="1:19" ht="12.75">
      <c r="A45" s="409" t="s">
        <v>1237</v>
      </c>
      <c r="B45" s="409">
        <v>644</v>
      </c>
      <c r="C45" s="409">
        <v>657</v>
      </c>
      <c r="D45" s="634"/>
      <c r="E45" s="409"/>
      <c r="F45" s="409"/>
      <c r="G45" s="409"/>
      <c r="H45" s="409"/>
      <c r="I45" s="409"/>
      <c r="J45" s="409"/>
      <c r="K45" s="409"/>
      <c r="L45" s="409"/>
      <c r="M45" s="409"/>
      <c r="N45" s="409"/>
      <c r="O45" s="409"/>
      <c r="P45" s="633"/>
      <c r="Q45" s="409"/>
      <c r="R45" s="409"/>
      <c r="S45" s="409"/>
    </row>
    <row r="46" spans="1:19" ht="12.75">
      <c r="A46" s="409"/>
      <c r="B46" s="636"/>
      <c r="C46" s="636"/>
      <c r="D46" s="636"/>
      <c r="E46" s="636"/>
      <c r="F46" s="636"/>
      <c r="G46" s="636"/>
      <c r="H46" s="636"/>
      <c r="I46" s="409"/>
      <c r="J46" s="409"/>
      <c r="K46" s="409"/>
      <c r="L46" s="409"/>
      <c r="M46" s="409"/>
      <c r="N46" s="409"/>
      <c r="O46" s="409"/>
      <c r="P46" s="633"/>
      <c r="Q46" s="409"/>
      <c r="R46" s="409"/>
      <c r="S46" s="409"/>
    </row>
    <row r="47" spans="1:19" ht="28.5" customHeight="1">
      <c r="A47" s="409"/>
      <c r="B47" s="637" t="s">
        <v>1236</v>
      </c>
      <c r="C47" s="637"/>
      <c r="D47" s="637"/>
      <c r="E47" s="637"/>
      <c r="F47" s="637"/>
      <c r="G47" s="637"/>
      <c r="H47" s="637"/>
      <c r="I47" s="637"/>
      <c r="J47" s="637"/>
      <c r="K47" s="409"/>
      <c r="L47" s="409"/>
      <c r="M47" s="409"/>
      <c r="N47" s="409"/>
      <c r="O47" s="409"/>
      <c r="P47" s="633"/>
      <c r="Q47" s="409"/>
      <c r="R47" s="409"/>
      <c r="S47" s="409"/>
    </row>
    <row r="48" spans="1:19" ht="12.75">
      <c r="A48" s="409"/>
      <c r="B48" s="636" t="s">
        <v>1235</v>
      </c>
      <c r="C48" s="636"/>
      <c r="D48" s="636"/>
      <c r="E48" s="636"/>
      <c r="F48" s="636"/>
      <c r="G48" s="636"/>
      <c r="H48" s="636"/>
      <c r="I48" s="636"/>
      <c r="J48" s="636"/>
      <c r="K48" s="409"/>
      <c r="L48" s="409"/>
      <c r="M48" s="409"/>
      <c r="N48" s="409"/>
      <c r="O48" s="409"/>
      <c r="P48" s="409"/>
      <c r="Q48" s="409"/>
      <c r="R48" s="409"/>
      <c r="S48" s="409"/>
    </row>
    <row r="49" spans="1:19" ht="12.75">
      <c r="A49" s="409"/>
      <c r="B49" s="636" t="s">
        <v>1234</v>
      </c>
      <c r="C49" s="636"/>
      <c r="D49" s="636"/>
      <c r="E49" s="636"/>
      <c r="F49" s="636"/>
      <c r="G49" s="636"/>
      <c r="H49" s="636"/>
      <c r="I49" s="636"/>
      <c r="J49" s="636"/>
      <c r="K49" s="409"/>
      <c r="L49" s="409"/>
      <c r="M49" s="409"/>
      <c r="N49" s="409"/>
      <c r="O49" s="409"/>
      <c r="P49" s="409"/>
      <c r="Q49" s="409"/>
      <c r="R49" s="409"/>
      <c r="S49" s="409"/>
    </row>
  </sheetData>
  <sheetProtection/>
  <mergeCells count="21">
    <mergeCell ref="B49:J49"/>
    <mergeCell ref="D37:D43"/>
    <mergeCell ref="P37:P47"/>
    <mergeCell ref="D44:D45"/>
    <mergeCell ref="B46:H46"/>
    <mergeCell ref="B48:J48"/>
    <mergeCell ref="B47:J47"/>
    <mergeCell ref="D7:D27"/>
    <mergeCell ref="P7:P36"/>
    <mergeCell ref="R2:S2"/>
    <mergeCell ref="D28:D31"/>
    <mergeCell ref="D32:D36"/>
    <mergeCell ref="N4:P4"/>
    <mergeCell ref="D2:O2"/>
    <mergeCell ref="K4:M4"/>
    <mergeCell ref="A4:A5"/>
    <mergeCell ref="B4:D4"/>
    <mergeCell ref="E4:G4"/>
    <mergeCell ref="H4:J4"/>
    <mergeCell ref="Q4:S4"/>
    <mergeCell ref="A2:B2"/>
  </mergeCells>
  <printOptions gridLines="1"/>
  <pageMargins left="0.393700787401575" right="0.31496062992126" top="0.984251968503937" bottom="0.511811023622047" header="0.511811023622047" footer="0.275590551181102"/>
  <pageSetup firstPageNumber="173" useFirstPageNumber="1" horizontalDpi="600" verticalDpi="600" orientation="landscape" paperSize="9" scale="80" r:id="rId1"/>
  <headerFooter alignWithMargins="0">
    <oddHeader>&amp;L&amp;"Arial,Bold"                                 Existing Rates (in 2017-18) of&amp;"-,Regular" &amp;C&amp;"Arial,Bold"&amp;12Electricity &amp;11Supply and Electricity Duty for Different Categories of Consumers&amp;R&amp;"Arial,Bold"Statement No.19    (Avg. Rate in pkw/h)</oddHeader>
    <oddFooter>&amp;C&amp;P</oddFooter>
  </headerFooter>
  <rowBreaks count="1" manualBreakCount="1">
    <brk id="41" max="18" man="1"/>
  </rowBreaks>
</worksheet>
</file>

<file path=xl/worksheets/sheet51.xml><?xml version="1.0" encoding="utf-8"?>
<worksheet xmlns="http://schemas.openxmlformats.org/spreadsheetml/2006/main" xmlns:r="http://schemas.openxmlformats.org/officeDocument/2006/relationships">
  <dimension ref="A1:Q69"/>
  <sheetViews>
    <sheetView zoomScaleSheetLayoutView="85" zoomScalePageLayoutView="0" workbookViewId="0" topLeftCell="A1">
      <selection activeCell="L11" sqref="L11"/>
    </sheetView>
  </sheetViews>
  <sheetFormatPr defaultColWidth="10.28125" defaultRowHeight="15"/>
  <cols>
    <col min="1" max="1" width="5.421875" style="300" customWidth="1"/>
    <col min="2" max="2" width="49.421875" style="300" customWidth="1"/>
    <col min="3" max="11" width="8.421875" style="300" customWidth="1"/>
    <col min="12" max="12" width="11.00390625" style="300" customWidth="1"/>
    <col min="13" max="16384" width="10.28125" style="300" customWidth="1"/>
  </cols>
  <sheetData>
    <row r="1" spans="1:11" ht="15.75">
      <c r="A1" s="638" t="s">
        <v>1341</v>
      </c>
      <c r="B1" s="638"/>
      <c r="I1" s="639" t="s">
        <v>1340</v>
      </c>
      <c r="J1" s="639"/>
      <c r="K1" s="639"/>
    </row>
    <row r="2" spans="1:11" ht="12.75">
      <c r="A2" s="619" t="s">
        <v>1339</v>
      </c>
      <c r="B2" s="619"/>
      <c r="C2" s="619"/>
      <c r="D2" s="619"/>
      <c r="E2" s="619"/>
      <c r="F2" s="619"/>
      <c r="G2" s="619"/>
      <c r="H2" s="619"/>
      <c r="I2" s="619"/>
      <c r="J2" s="619"/>
      <c r="K2" s="619"/>
    </row>
    <row r="3" spans="1:11" ht="12.75">
      <c r="A3" s="610" t="s">
        <v>1338</v>
      </c>
      <c r="B3" s="610"/>
      <c r="C3" s="619" t="s">
        <v>155</v>
      </c>
      <c r="D3" s="619"/>
      <c r="E3" s="619"/>
      <c r="F3" s="619"/>
      <c r="G3" s="619"/>
      <c r="H3" s="619"/>
      <c r="I3" s="619"/>
      <c r="J3" s="338" t="s">
        <v>126</v>
      </c>
      <c r="K3" s="338" t="s">
        <v>125</v>
      </c>
    </row>
    <row r="4" spans="1:11" s="329" customFormat="1" ht="12.75">
      <c r="A4" s="610"/>
      <c r="B4" s="610"/>
      <c r="C4" s="338" t="s">
        <v>122</v>
      </c>
      <c r="D4" s="338" t="s">
        <v>121</v>
      </c>
      <c r="E4" s="338" t="s">
        <v>120</v>
      </c>
      <c r="F4" s="338" t="s">
        <v>119</v>
      </c>
      <c r="G4" s="338" t="s">
        <v>118</v>
      </c>
      <c r="H4" s="338" t="s">
        <v>117</v>
      </c>
      <c r="I4" s="338" t="s">
        <v>116</v>
      </c>
      <c r="J4" s="338" t="s">
        <v>115</v>
      </c>
      <c r="K4" s="338" t="s">
        <v>114</v>
      </c>
    </row>
    <row r="5" spans="1:11" ht="12.75">
      <c r="A5" s="338">
        <v>1</v>
      </c>
      <c r="B5" s="338">
        <v>2</v>
      </c>
      <c r="C5" s="338">
        <v>3</v>
      </c>
      <c r="D5" s="338">
        <v>4</v>
      </c>
      <c r="E5" s="338">
        <v>5</v>
      </c>
      <c r="F5" s="338">
        <v>6</v>
      </c>
      <c r="G5" s="338">
        <v>7</v>
      </c>
      <c r="H5" s="338">
        <v>8</v>
      </c>
      <c r="I5" s="338">
        <v>9</v>
      </c>
      <c r="J5" s="338">
        <v>10</v>
      </c>
      <c r="K5" s="338">
        <v>11</v>
      </c>
    </row>
    <row r="6" spans="1:2" ht="12.75">
      <c r="A6" s="300">
        <v>1</v>
      </c>
      <c r="B6" s="429" t="s">
        <v>1337</v>
      </c>
    </row>
    <row r="7" spans="1:2" ht="12.75">
      <c r="A7" s="300">
        <v>1.1</v>
      </c>
      <c r="B7" s="421" t="s">
        <v>1336</v>
      </c>
    </row>
    <row r="8" spans="1:11" ht="12.75">
      <c r="A8" s="301" t="s">
        <v>166</v>
      </c>
      <c r="B8" s="300" t="s">
        <v>1331</v>
      </c>
      <c r="C8" s="420">
        <v>35.7</v>
      </c>
      <c r="D8" s="420">
        <v>35.7</v>
      </c>
      <c r="E8" s="420">
        <v>35.7</v>
      </c>
      <c r="F8" s="420">
        <v>35.7</v>
      </c>
      <c r="G8" s="420">
        <v>35.7</v>
      </c>
      <c r="H8" s="420">
        <v>35.7</v>
      </c>
      <c r="I8" s="420">
        <v>35.7</v>
      </c>
      <c r="J8" s="420">
        <v>27.7</v>
      </c>
      <c r="K8" s="420">
        <v>27.7</v>
      </c>
    </row>
    <row r="9" spans="1:11" ht="12.75">
      <c r="A9" s="301" t="s">
        <v>162</v>
      </c>
      <c r="B9" s="300" t="s">
        <v>1293</v>
      </c>
      <c r="C9" s="366" t="s">
        <v>1324</v>
      </c>
      <c r="D9" s="366" t="s">
        <v>1324</v>
      </c>
      <c r="E9" s="366" t="s">
        <v>1324</v>
      </c>
      <c r="F9" s="366" t="s">
        <v>1324</v>
      </c>
      <c r="G9" s="366" t="s">
        <v>1324</v>
      </c>
      <c r="H9" s="366" t="s">
        <v>1324</v>
      </c>
      <c r="I9" s="366" t="s">
        <v>1324</v>
      </c>
      <c r="J9" s="366" t="s">
        <v>1324</v>
      </c>
      <c r="K9" s="366" t="s">
        <v>1324</v>
      </c>
    </row>
    <row r="10" spans="1:11" ht="12.75">
      <c r="A10" s="301" t="s">
        <v>158</v>
      </c>
      <c r="B10" s="300" t="s">
        <v>1292</v>
      </c>
      <c r="C10" s="366" t="s">
        <v>1324</v>
      </c>
      <c r="D10" s="366" t="s">
        <v>1324</v>
      </c>
      <c r="E10" s="366" t="s">
        <v>1324</v>
      </c>
      <c r="F10" s="366" t="s">
        <v>1324</v>
      </c>
      <c r="G10" s="366" t="s">
        <v>1324</v>
      </c>
      <c r="H10" s="366" t="s">
        <v>1324</v>
      </c>
      <c r="I10" s="366" t="s">
        <v>1324</v>
      </c>
      <c r="J10" s="366" t="s">
        <v>1324</v>
      </c>
      <c r="K10" s="366" t="s">
        <v>1324</v>
      </c>
    </row>
    <row r="11" spans="1:11" ht="12.75">
      <c r="A11" s="301" t="s">
        <v>437</v>
      </c>
      <c r="B11" s="329" t="s">
        <v>1330</v>
      </c>
      <c r="C11" s="420">
        <v>4</v>
      </c>
      <c r="D11" s="420">
        <v>4</v>
      </c>
      <c r="E11" s="420">
        <v>4</v>
      </c>
      <c r="F11" s="420">
        <v>4</v>
      </c>
      <c r="G11" s="420">
        <v>4</v>
      </c>
      <c r="H11" s="420">
        <v>4</v>
      </c>
      <c r="I11" s="420">
        <v>4</v>
      </c>
      <c r="J11" s="420">
        <v>4</v>
      </c>
      <c r="K11" s="420">
        <v>4</v>
      </c>
    </row>
    <row r="12" spans="2:11" ht="12.75">
      <c r="B12" s="428" t="s">
        <v>1335</v>
      </c>
      <c r="C12" s="427">
        <f aca="true" t="shared" si="0" ref="C12:K12">SUM(C8:C11)</f>
        <v>39.7</v>
      </c>
      <c r="D12" s="427">
        <f t="shared" si="0"/>
        <v>39.7</v>
      </c>
      <c r="E12" s="427">
        <f t="shared" si="0"/>
        <v>39.7</v>
      </c>
      <c r="F12" s="427">
        <f t="shared" si="0"/>
        <v>39.7</v>
      </c>
      <c r="G12" s="427">
        <f t="shared" si="0"/>
        <v>39.7</v>
      </c>
      <c r="H12" s="427">
        <f t="shared" si="0"/>
        <v>39.7</v>
      </c>
      <c r="I12" s="427">
        <f t="shared" si="0"/>
        <v>39.7</v>
      </c>
      <c r="J12" s="427">
        <f t="shared" si="0"/>
        <v>31.7</v>
      </c>
      <c r="K12" s="427">
        <f t="shared" si="0"/>
        <v>31.7</v>
      </c>
    </row>
    <row r="13" spans="1:2" ht="12.75">
      <c r="A13" s="300">
        <v>1.2</v>
      </c>
      <c r="B13" s="421" t="s">
        <v>1334</v>
      </c>
    </row>
    <row r="14" spans="1:11" ht="12.75">
      <c r="A14" s="301" t="s">
        <v>166</v>
      </c>
      <c r="B14" s="300" t="s">
        <v>1331</v>
      </c>
      <c r="C14" s="300">
        <v>41.51</v>
      </c>
      <c r="D14" s="300">
        <v>21.03</v>
      </c>
      <c r="E14" s="420">
        <v>4.118023</v>
      </c>
      <c r="F14" s="420">
        <v>4.697282</v>
      </c>
      <c r="G14" s="420">
        <v>6.8</v>
      </c>
      <c r="H14" s="420">
        <v>11.085349999999998</v>
      </c>
      <c r="I14" s="420">
        <v>8.1425</v>
      </c>
      <c r="J14" s="420">
        <v>8.1</v>
      </c>
      <c r="K14" s="300">
        <v>8.91</v>
      </c>
    </row>
    <row r="15" spans="1:17" ht="12.75">
      <c r="A15" s="301" t="s">
        <v>162</v>
      </c>
      <c r="B15" s="300" t="s">
        <v>1293</v>
      </c>
      <c r="C15" s="366" t="s">
        <v>1324</v>
      </c>
      <c r="D15" s="366" t="s">
        <v>1324</v>
      </c>
      <c r="E15" s="366" t="s">
        <v>1324</v>
      </c>
      <c r="F15" s="366" t="s">
        <v>1324</v>
      </c>
      <c r="G15" s="366" t="s">
        <v>1324</v>
      </c>
      <c r="H15" s="366" t="s">
        <v>1324</v>
      </c>
      <c r="I15" s="366" t="s">
        <v>1324</v>
      </c>
      <c r="J15" s="366" t="s">
        <v>1324</v>
      </c>
      <c r="K15" s="366" t="s">
        <v>1324</v>
      </c>
      <c r="O15" s="420"/>
      <c r="P15" s="420"/>
      <c r="Q15" s="420"/>
    </row>
    <row r="16" spans="1:11" ht="12.75">
      <c r="A16" s="301" t="s">
        <v>158</v>
      </c>
      <c r="B16" s="300" t="s">
        <v>1292</v>
      </c>
      <c r="C16" s="366" t="s">
        <v>1324</v>
      </c>
      <c r="D16" s="366" t="s">
        <v>1324</v>
      </c>
      <c r="E16" s="366" t="s">
        <v>1324</v>
      </c>
      <c r="F16" s="366" t="s">
        <v>1324</v>
      </c>
      <c r="G16" s="366" t="s">
        <v>1324</v>
      </c>
      <c r="H16" s="366" t="s">
        <v>1324</v>
      </c>
      <c r="I16" s="366" t="s">
        <v>1324</v>
      </c>
      <c r="J16" s="366" t="s">
        <v>1324</v>
      </c>
      <c r="K16" s="366" t="s">
        <v>1324</v>
      </c>
    </row>
    <row r="17" spans="1:11" ht="12.75">
      <c r="A17" s="301" t="s">
        <v>437</v>
      </c>
      <c r="B17" s="329" t="s">
        <v>1330</v>
      </c>
      <c r="C17" s="300">
        <v>0.15</v>
      </c>
      <c r="D17" s="300">
        <v>0.09</v>
      </c>
      <c r="E17" s="300">
        <v>0.06</v>
      </c>
      <c r="F17" s="420">
        <v>0.1</v>
      </c>
      <c r="G17" s="420">
        <v>0.053</v>
      </c>
      <c r="H17" s="300">
        <v>0.14</v>
      </c>
      <c r="I17" s="300">
        <v>0.02</v>
      </c>
      <c r="J17" s="300">
        <v>0.02</v>
      </c>
      <c r="K17" s="300">
        <v>0.02</v>
      </c>
    </row>
    <row r="18" spans="2:11" ht="12.75">
      <c r="B18" s="428" t="s">
        <v>1333</v>
      </c>
      <c r="C18" s="333">
        <f aca="true" t="shared" si="1" ref="C18:K18">SUM(C14:C17)</f>
        <v>41.66</v>
      </c>
      <c r="D18" s="333">
        <f t="shared" si="1"/>
        <v>21.12</v>
      </c>
      <c r="E18" s="427">
        <f t="shared" si="1"/>
        <v>4.178023</v>
      </c>
      <c r="F18" s="427">
        <f t="shared" si="1"/>
        <v>4.797282</v>
      </c>
      <c r="G18" s="427">
        <f t="shared" si="1"/>
        <v>6.853</v>
      </c>
      <c r="H18" s="427">
        <f t="shared" si="1"/>
        <v>11.225349999999999</v>
      </c>
      <c r="I18" s="427">
        <f t="shared" si="1"/>
        <v>8.1625</v>
      </c>
      <c r="J18" s="427">
        <f t="shared" si="1"/>
        <v>8.12</v>
      </c>
      <c r="K18" s="427">
        <f t="shared" si="1"/>
        <v>8.93</v>
      </c>
    </row>
    <row r="19" spans="1:2" ht="12.75">
      <c r="A19" s="300">
        <v>1.3</v>
      </c>
      <c r="B19" s="333" t="s">
        <v>1332</v>
      </c>
    </row>
    <row r="20" spans="1:11" ht="12.75">
      <c r="A20" s="301" t="s">
        <v>166</v>
      </c>
      <c r="B20" s="300" t="s">
        <v>1331</v>
      </c>
      <c r="C20" s="300">
        <v>0.13</v>
      </c>
      <c r="D20" s="300">
        <v>0.05</v>
      </c>
      <c r="E20" s="300">
        <v>0.01</v>
      </c>
      <c r="F20" s="300">
        <v>0.04</v>
      </c>
      <c r="G20" s="300">
        <v>0.02</v>
      </c>
      <c r="H20" s="300">
        <v>0.04</v>
      </c>
      <c r="I20" s="300">
        <v>0.02</v>
      </c>
      <c r="J20" s="300">
        <v>0.02</v>
      </c>
      <c r="K20" s="300">
        <v>0.02</v>
      </c>
    </row>
    <row r="21" spans="1:11" ht="12.75">
      <c r="A21" s="301" t="s">
        <v>162</v>
      </c>
      <c r="B21" s="300" t="s">
        <v>1293</v>
      </c>
      <c r="C21" s="366" t="s">
        <v>1324</v>
      </c>
      <c r="D21" s="366" t="s">
        <v>1324</v>
      </c>
      <c r="E21" s="366" t="s">
        <v>1324</v>
      </c>
      <c r="F21" s="366" t="s">
        <v>1324</v>
      </c>
      <c r="G21" s="366" t="s">
        <v>1324</v>
      </c>
      <c r="H21" s="366" t="s">
        <v>1324</v>
      </c>
      <c r="I21" s="366" t="s">
        <v>1324</v>
      </c>
      <c r="J21" s="366" t="s">
        <v>1324</v>
      </c>
      <c r="K21" s="366" t="s">
        <v>1324</v>
      </c>
    </row>
    <row r="22" spans="1:11" ht="12.75">
      <c r="A22" s="301" t="s">
        <v>158</v>
      </c>
      <c r="B22" s="300" t="s">
        <v>1292</v>
      </c>
      <c r="C22" s="366" t="s">
        <v>1324</v>
      </c>
      <c r="D22" s="366" t="s">
        <v>1324</v>
      </c>
      <c r="E22" s="366" t="s">
        <v>1324</v>
      </c>
      <c r="F22" s="366" t="s">
        <v>1324</v>
      </c>
      <c r="G22" s="366" t="s">
        <v>1324</v>
      </c>
      <c r="H22" s="366" t="s">
        <v>1324</v>
      </c>
      <c r="I22" s="366" t="s">
        <v>1324</v>
      </c>
      <c r="J22" s="366" t="s">
        <v>1324</v>
      </c>
      <c r="K22" s="366" t="s">
        <v>1324</v>
      </c>
    </row>
    <row r="23" spans="1:11" ht="12.75">
      <c r="A23" s="301" t="s">
        <v>437</v>
      </c>
      <c r="B23" s="329" t="s">
        <v>1330</v>
      </c>
      <c r="C23" s="300">
        <v>0.02</v>
      </c>
      <c r="D23" s="300">
        <v>0.01</v>
      </c>
      <c r="E23" s="300">
        <v>0</v>
      </c>
      <c r="F23" s="300">
        <v>0</v>
      </c>
      <c r="G23" s="300">
        <v>0</v>
      </c>
      <c r="H23" s="300">
        <v>0</v>
      </c>
      <c r="I23" s="300">
        <v>0</v>
      </c>
      <c r="J23" s="300">
        <v>0</v>
      </c>
      <c r="K23" s="300">
        <v>0</v>
      </c>
    </row>
    <row r="24" spans="2:11" ht="12.75">
      <c r="B24" s="428" t="s">
        <v>1329</v>
      </c>
      <c r="C24" s="427">
        <f aca="true" t="shared" si="2" ref="C24:K24">SUM(C20:C23)</f>
        <v>0.15</v>
      </c>
      <c r="D24" s="427">
        <f t="shared" si="2"/>
        <v>0.060000000000000005</v>
      </c>
      <c r="E24" s="427">
        <f t="shared" si="2"/>
        <v>0.01</v>
      </c>
      <c r="F24" s="427">
        <f t="shared" si="2"/>
        <v>0.04</v>
      </c>
      <c r="G24" s="427">
        <f t="shared" si="2"/>
        <v>0.02</v>
      </c>
      <c r="H24" s="427">
        <f t="shared" si="2"/>
        <v>0.04</v>
      </c>
      <c r="I24" s="427">
        <f t="shared" si="2"/>
        <v>0.02</v>
      </c>
      <c r="J24" s="427">
        <f t="shared" si="2"/>
        <v>0.02</v>
      </c>
      <c r="K24" s="427">
        <f t="shared" si="2"/>
        <v>0.02</v>
      </c>
    </row>
    <row r="25" spans="1:11" ht="12.75">
      <c r="A25" s="300">
        <v>1.4</v>
      </c>
      <c r="B25" s="300" t="s">
        <v>1328</v>
      </c>
      <c r="C25" s="420">
        <f aca="true" t="shared" si="3" ref="C25:K25">C18-C24</f>
        <v>41.51</v>
      </c>
      <c r="D25" s="420">
        <f t="shared" si="3"/>
        <v>21.060000000000002</v>
      </c>
      <c r="E25" s="420">
        <f t="shared" si="3"/>
        <v>4.168023</v>
      </c>
      <c r="F25" s="420">
        <f t="shared" si="3"/>
        <v>4.757282</v>
      </c>
      <c r="G25" s="420">
        <f t="shared" si="3"/>
        <v>6.833</v>
      </c>
      <c r="H25" s="420">
        <f t="shared" si="3"/>
        <v>11.18535</v>
      </c>
      <c r="I25" s="420">
        <f t="shared" si="3"/>
        <v>8.1425</v>
      </c>
      <c r="J25" s="420">
        <f t="shared" si="3"/>
        <v>8.1</v>
      </c>
      <c r="K25" s="420">
        <f t="shared" si="3"/>
        <v>8.91</v>
      </c>
    </row>
    <row r="26" spans="1:11" ht="12.75">
      <c r="A26" s="300">
        <v>1.5</v>
      </c>
      <c r="B26" s="300" t="s">
        <v>1327</v>
      </c>
      <c r="C26" s="366"/>
      <c r="D26" s="366"/>
      <c r="E26" s="366"/>
      <c r="F26" s="366"/>
      <c r="G26" s="366"/>
      <c r="H26" s="366"/>
      <c r="I26" s="366"/>
      <c r="J26" s="366"/>
      <c r="K26" s="366"/>
    </row>
    <row r="27" spans="1:11" ht="12.75">
      <c r="A27" s="300">
        <v>1.6</v>
      </c>
      <c r="B27" s="300" t="s">
        <v>1326</v>
      </c>
      <c r="C27" s="300">
        <v>356.35</v>
      </c>
      <c r="D27" s="300">
        <v>354.72</v>
      </c>
      <c r="E27" s="300">
        <v>368.36</v>
      </c>
      <c r="F27" s="426">
        <v>397.51</v>
      </c>
      <c r="G27" s="420">
        <v>381.96</v>
      </c>
      <c r="H27" s="420">
        <v>375.32</v>
      </c>
      <c r="I27" s="420">
        <v>458</v>
      </c>
      <c r="J27" s="420">
        <v>465</v>
      </c>
      <c r="K27" s="420">
        <v>470</v>
      </c>
    </row>
    <row r="28" spans="1:11" ht="12.75">
      <c r="A28" s="300">
        <v>1.7</v>
      </c>
      <c r="B28" s="300" t="s">
        <v>1325</v>
      </c>
      <c r="C28" s="366" t="s">
        <v>1324</v>
      </c>
      <c r="D28" s="366" t="s">
        <v>1324</v>
      </c>
      <c r="E28" s="366" t="s">
        <v>1324</v>
      </c>
      <c r="F28" s="366" t="s">
        <v>1324</v>
      </c>
      <c r="G28" s="366" t="s">
        <v>1324</v>
      </c>
      <c r="H28" s="366" t="s">
        <v>1324</v>
      </c>
      <c r="I28" s="366" t="s">
        <v>1324</v>
      </c>
      <c r="J28" s="366" t="s">
        <v>1324</v>
      </c>
      <c r="K28" s="366" t="s">
        <v>1324</v>
      </c>
    </row>
    <row r="29" spans="1:11" ht="12.75">
      <c r="A29" s="300">
        <v>1.8</v>
      </c>
      <c r="B29" s="300" t="s">
        <v>1323</v>
      </c>
      <c r="C29" s="420">
        <f aca="true" t="shared" si="4" ref="C29:K29">C27+C25</f>
        <v>397.86</v>
      </c>
      <c r="D29" s="420">
        <f t="shared" si="4"/>
        <v>375.78000000000003</v>
      </c>
      <c r="E29" s="420">
        <f t="shared" si="4"/>
        <v>372.528023</v>
      </c>
      <c r="F29" s="420">
        <f t="shared" si="4"/>
        <v>402.26728199999997</v>
      </c>
      <c r="G29" s="420">
        <f t="shared" si="4"/>
        <v>388.793</v>
      </c>
      <c r="H29" s="420">
        <f t="shared" si="4"/>
        <v>386.50535</v>
      </c>
      <c r="I29" s="420">
        <f t="shared" si="4"/>
        <v>466.1425</v>
      </c>
      <c r="J29" s="420">
        <f t="shared" si="4"/>
        <v>473.1</v>
      </c>
      <c r="K29" s="420">
        <f t="shared" si="4"/>
        <v>478.91</v>
      </c>
    </row>
    <row r="30" spans="1:11" ht="12.75">
      <c r="A30" s="300">
        <v>1.9</v>
      </c>
      <c r="B30" s="300" t="s">
        <v>1322</v>
      </c>
      <c r="C30" s="420">
        <v>163</v>
      </c>
      <c r="D30" s="420">
        <v>208</v>
      </c>
      <c r="E30" s="420">
        <v>196.14</v>
      </c>
      <c r="F30" s="420">
        <v>213.42</v>
      </c>
      <c r="G30" s="420">
        <v>226.16</v>
      </c>
      <c r="H30" s="420">
        <v>245.2</v>
      </c>
      <c r="I30" s="420">
        <v>302.31</v>
      </c>
      <c r="J30" s="420">
        <v>320</v>
      </c>
      <c r="K30" s="420">
        <v>335</v>
      </c>
    </row>
    <row r="31" spans="1:11" ht="12.75">
      <c r="A31" s="420">
        <v>1.1</v>
      </c>
      <c r="B31" s="300" t="s">
        <v>1321</v>
      </c>
      <c r="C31" s="420">
        <f aca="true" t="shared" si="5" ref="C31:K31">C29-C30</f>
        <v>234.86</v>
      </c>
      <c r="D31" s="420">
        <f t="shared" si="5"/>
        <v>167.78000000000003</v>
      </c>
      <c r="E31" s="420">
        <f t="shared" si="5"/>
        <v>176.38802300000003</v>
      </c>
      <c r="F31" s="420">
        <f t="shared" si="5"/>
        <v>188.84728199999998</v>
      </c>
      <c r="G31" s="420">
        <f t="shared" si="5"/>
        <v>162.633</v>
      </c>
      <c r="H31" s="420">
        <f t="shared" si="5"/>
        <v>141.30535000000003</v>
      </c>
      <c r="I31" s="420">
        <f t="shared" si="5"/>
        <v>163.83249999999998</v>
      </c>
      <c r="J31" s="420">
        <f t="shared" si="5"/>
        <v>153.10000000000002</v>
      </c>
      <c r="K31" s="420">
        <f t="shared" si="5"/>
        <v>143.91000000000003</v>
      </c>
    </row>
    <row r="32" spans="1:11" ht="12.75">
      <c r="A32" s="300">
        <v>1.11</v>
      </c>
      <c r="B32" s="300" t="s">
        <v>1320</v>
      </c>
      <c r="C32" s="420">
        <f aca="true" t="shared" si="6" ref="C32:K32">C31/C29*100</f>
        <v>59.030814859498314</v>
      </c>
      <c r="D32" s="420">
        <f t="shared" si="6"/>
        <v>44.648464527116936</v>
      </c>
      <c r="E32" s="420">
        <f t="shared" si="6"/>
        <v>47.34892735841245</v>
      </c>
      <c r="F32" s="420">
        <f t="shared" si="6"/>
        <v>46.94572252087854</v>
      </c>
      <c r="G32" s="420">
        <f t="shared" si="6"/>
        <v>41.830228424894486</v>
      </c>
      <c r="H32" s="420">
        <f t="shared" si="6"/>
        <v>36.559739729346575</v>
      </c>
      <c r="I32" s="420">
        <f t="shared" si="6"/>
        <v>35.14644127064149</v>
      </c>
      <c r="J32" s="420">
        <f t="shared" si="6"/>
        <v>32.36102303952653</v>
      </c>
      <c r="K32" s="420">
        <f t="shared" si="6"/>
        <v>30.04948737758661</v>
      </c>
    </row>
    <row r="33" spans="1:11" ht="12.75">
      <c r="A33" s="300">
        <v>1.12</v>
      </c>
      <c r="B33" s="329" t="s">
        <v>1319</v>
      </c>
      <c r="C33" s="300">
        <v>51.96</v>
      </c>
      <c r="D33" s="300">
        <v>49.58</v>
      </c>
      <c r="E33" s="420">
        <v>45.44</v>
      </c>
      <c r="F33" s="420">
        <v>48.1</v>
      </c>
      <c r="G33" s="420">
        <v>42.38</v>
      </c>
      <c r="H33" s="420">
        <v>37.13</v>
      </c>
      <c r="I33" s="420">
        <v>40.89</v>
      </c>
      <c r="J33" s="420">
        <v>37</v>
      </c>
      <c r="K33" s="420">
        <v>34</v>
      </c>
    </row>
    <row r="34" spans="1:2" ht="12.75">
      <c r="A34" s="338">
        <v>2</v>
      </c>
      <c r="B34" s="421" t="s">
        <v>1318</v>
      </c>
    </row>
    <row r="35" spans="2:11" ht="12.75">
      <c r="B35" s="424" t="s">
        <v>1317</v>
      </c>
      <c r="C35" s="425">
        <v>60.5</v>
      </c>
      <c r="D35" s="425">
        <v>60.5</v>
      </c>
      <c r="E35" s="425">
        <v>10</v>
      </c>
      <c r="F35" s="425">
        <v>60.5</v>
      </c>
      <c r="G35" s="425">
        <v>60.5</v>
      </c>
      <c r="H35" s="425">
        <v>60.5</v>
      </c>
      <c r="I35" s="425">
        <v>60.5</v>
      </c>
      <c r="J35" s="425">
        <v>60.5</v>
      </c>
      <c r="K35" s="425">
        <v>60.5</v>
      </c>
    </row>
    <row r="36" spans="2:11" ht="12.75">
      <c r="B36" s="424" t="s">
        <v>1316</v>
      </c>
      <c r="C36" s="420">
        <v>25.189</v>
      </c>
      <c r="D36" s="420">
        <v>25.189</v>
      </c>
      <c r="E36" s="420">
        <v>25.189</v>
      </c>
      <c r="F36" s="420">
        <v>25.189</v>
      </c>
      <c r="G36" s="420">
        <v>25.189</v>
      </c>
      <c r="H36" s="420">
        <v>25.189</v>
      </c>
      <c r="I36" s="420">
        <v>25.189</v>
      </c>
      <c r="J36" s="420">
        <v>29.19</v>
      </c>
      <c r="K36" s="420">
        <v>29.54</v>
      </c>
    </row>
    <row r="37" spans="2:11" ht="12.75">
      <c r="B37" s="424" t="s">
        <v>1315</v>
      </c>
      <c r="C37" s="420">
        <v>196.045</v>
      </c>
      <c r="D37" s="420">
        <v>196.045</v>
      </c>
      <c r="E37" s="420">
        <v>196.045</v>
      </c>
      <c r="F37" s="420">
        <v>196.045</v>
      </c>
      <c r="G37" s="420">
        <v>196.045</v>
      </c>
      <c r="H37" s="420">
        <v>196.045</v>
      </c>
      <c r="I37" s="420">
        <v>196.045</v>
      </c>
      <c r="J37" s="420">
        <v>200.55</v>
      </c>
      <c r="K37" s="420">
        <v>200.55</v>
      </c>
    </row>
    <row r="38" spans="2:11" ht="12.75">
      <c r="B38" s="424" t="s">
        <v>1314</v>
      </c>
      <c r="C38" s="300">
        <v>3037</v>
      </c>
      <c r="D38" s="420">
        <v>3110</v>
      </c>
      <c r="E38" s="420">
        <v>3117</v>
      </c>
      <c r="F38" s="420">
        <v>3125</v>
      </c>
      <c r="G38" s="420">
        <v>3161</v>
      </c>
      <c r="H38" s="420">
        <v>3187</v>
      </c>
      <c r="I38" s="420">
        <v>3210</v>
      </c>
      <c r="J38" s="300">
        <v>3242</v>
      </c>
      <c r="K38" s="300">
        <v>3264</v>
      </c>
    </row>
    <row r="39" spans="2:11" ht="12.75">
      <c r="B39" s="424" t="s">
        <v>1313</v>
      </c>
      <c r="C39" s="300">
        <v>337</v>
      </c>
      <c r="D39" s="420">
        <v>297</v>
      </c>
      <c r="E39" s="420">
        <v>305</v>
      </c>
      <c r="F39" s="420">
        <v>301</v>
      </c>
      <c r="G39" s="420">
        <v>288</v>
      </c>
      <c r="H39" s="420">
        <v>296</v>
      </c>
      <c r="I39" s="420">
        <v>297</v>
      </c>
      <c r="J39" s="300">
        <v>299</v>
      </c>
      <c r="K39" s="300">
        <v>302</v>
      </c>
    </row>
    <row r="40" spans="1:2" ht="12.75">
      <c r="A40" s="338">
        <v>3</v>
      </c>
      <c r="B40" s="421" t="s">
        <v>1312</v>
      </c>
    </row>
    <row r="41" spans="2:11" ht="12.75">
      <c r="B41" s="424" t="s">
        <v>1311</v>
      </c>
      <c r="C41" s="300">
        <v>2969</v>
      </c>
      <c r="D41" s="300">
        <v>2985</v>
      </c>
      <c r="E41" s="300">
        <v>3220</v>
      </c>
      <c r="F41" s="300">
        <v>3256</v>
      </c>
      <c r="G41" s="300">
        <v>3392</v>
      </c>
      <c r="H41" s="300">
        <v>3482</v>
      </c>
      <c r="I41" s="300">
        <v>4264</v>
      </c>
      <c r="J41" s="300">
        <v>4306</v>
      </c>
      <c r="K41" s="300">
        <v>4359</v>
      </c>
    </row>
    <row r="42" spans="2:11" ht="12.75">
      <c r="B42" s="424" t="s">
        <v>1310</v>
      </c>
      <c r="C42" s="300">
        <v>1979</v>
      </c>
      <c r="D42" s="300">
        <v>2037</v>
      </c>
      <c r="E42" s="300">
        <v>2059</v>
      </c>
      <c r="F42" s="300">
        <v>2076</v>
      </c>
      <c r="G42" s="300">
        <v>2095</v>
      </c>
      <c r="H42" s="300">
        <v>2118</v>
      </c>
      <c r="I42" s="300">
        <v>2150</v>
      </c>
      <c r="J42" s="300">
        <v>2171</v>
      </c>
      <c r="K42" s="300">
        <v>2192</v>
      </c>
    </row>
    <row r="43" spans="1:2" ht="12.75">
      <c r="A43" s="338">
        <v>4</v>
      </c>
      <c r="B43" s="421" t="s">
        <v>1309</v>
      </c>
    </row>
    <row r="44" spans="2:11" ht="12.75">
      <c r="B44" s="300" t="s">
        <v>1308</v>
      </c>
      <c r="C44" s="300">
        <v>4411</v>
      </c>
      <c r="D44" s="300">
        <v>4589</v>
      </c>
      <c r="E44" s="300">
        <v>4767</v>
      </c>
      <c r="F44" s="300">
        <v>4945</v>
      </c>
      <c r="G44" s="300">
        <v>5123</v>
      </c>
      <c r="H44" s="300">
        <v>5301</v>
      </c>
      <c r="I44" s="300">
        <v>5479</v>
      </c>
      <c r="J44" s="300">
        <v>5657</v>
      </c>
      <c r="K44" s="300">
        <v>5835</v>
      </c>
    </row>
    <row r="45" spans="2:11" ht="12.75">
      <c r="B45" s="300" t="s">
        <v>1307</v>
      </c>
      <c r="C45" s="300">
        <v>1619</v>
      </c>
      <c r="D45" s="300">
        <v>1781</v>
      </c>
      <c r="E45" s="300">
        <v>1856</v>
      </c>
      <c r="F45" s="300">
        <v>1934</v>
      </c>
      <c r="G45" s="300">
        <v>2021</v>
      </c>
      <c r="H45" s="300">
        <v>2243</v>
      </c>
      <c r="I45" s="300">
        <v>2457</v>
      </c>
      <c r="J45" s="300">
        <v>2582</v>
      </c>
      <c r="K45" s="300">
        <v>2811</v>
      </c>
    </row>
    <row r="46" spans="2:11" ht="12.75">
      <c r="B46" s="300" t="s">
        <v>1306</v>
      </c>
      <c r="C46" s="300">
        <v>443</v>
      </c>
      <c r="D46" s="300">
        <v>443</v>
      </c>
      <c r="E46" s="300">
        <v>443</v>
      </c>
      <c r="F46" s="300">
        <v>443</v>
      </c>
      <c r="G46" s="300">
        <v>443</v>
      </c>
      <c r="H46" s="300">
        <v>443</v>
      </c>
      <c r="I46" s="300">
        <v>443</v>
      </c>
      <c r="J46" s="300">
        <v>443</v>
      </c>
      <c r="K46" s="300">
        <v>443</v>
      </c>
    </row>
    <row r="47" spans="2:11" ht="12.75">
      <c r="B47" s="300" t="s">
        <v>1305</v>
      </c>
      <c r="C47" s="300">
        <v>418</v>
      </c>
      <c r="D47" s="300">
        <v>418</v>
      </c>
      <c r="E47" s="300">
        <v>418</v>
      </c>
      <c r="F47" s="300">
        <v>418</v>
      </c>
      <c r="G47" s="300">
        <v>418</v>
      </c>
      <c r="H47" s="300">
        <v>418</v>
      </c>
      <c r="I47" s="300">
        <v>418</v>
      </c>
      <c r="J47" s="300">
        <v>418</v>
      </c>
      <c r="K47" s="300">
        <v>418</v>
      </c>
    </row>
    <row r="48" spans="2:11" ht="15">
      <c r="B48" s="300" t="s">
        <v>1304</v>
      </c>
      <c r="C48" s="423">
        <v>0.94</v>
      </c>
      <c r="D48" s="423">
        <v>0.94</v>
      </c>
      <c r="E48" s="423">
        <v>0.94</v>
      </c>
      <c r="F48" s="423">
        <v>0.94</v>
      </c>
      <c r="G48" s="423">
        <v>0.94</v>
      </c>
      <c r="H48" s="423">
        <v>0.94</v>
      </c>
      <c r="I48" s="423">
        <v>0.94</v>
      </c>
      <c r="J48" s="423">
        <v>0.94</v>
      </c>
      <c r="K48" s="423">
        <v>0.94</v>
      </c>
    </row>
    <row r="49" spans="2:11" ht="12.75">
      <c r="B49" s="300" t="s">
        <v>1303</v>
      </c>
      <c r="C49" s="300">
        <v>418</v>
      </c>
      <c r="D49" s="300">
        <v>418</v>
      </c>
      <c r="E49" s="300">
        <v>418</v>
      </c>
      <c r="F49" s="300">
        <v>418</v>
      </c>
      <c r="G49" s="300">
        <v>418</v>
      </c>
      <c r="H49" s="300">
        <v>418</v>
      </c>
      <c r="I49" s="300">
        <v>418</v>
      </c>
      <c r="J49" s="300">
        <v>418</v>
      </c>
      <c r="K49" s="300">
        <v>418</v>
      </c>
    </row>
    <row r="50" spans="2:11" ht="15">
      <c r="B50" s="300" t="s">
        <v>1302</v>
      </c>
      <c r="C50" s="423">
        <v>0.94</v>
      </c>
      <c r="D50" s="423">
        <v>0.94</v>
      </c>
      <c r="E50" s="423">
        <v>0.94</v>
      </c>
      <c r="F50" s="423">
        <v>0.94</v>
      </c>
      <c r="G50" s="423">
        <v>0.94</v>
      </c>
      <c r="H50" s="423">
        <v>0.94</v>
      </c>
      <c r="I50" s="423">
        <v>0.94</v>
      </c>
      <c r="J50" s="423">
        <v>0.94</v>
      </c>
      <c r="K50" s="423">
        <v>0.94</v>
      </c>
    </row>
    <row r="51" spans="2:11" ht="12.75">
      <c r="B51" s="300" t="s">
        <v>1301</v>
      </c>
      <c r="C51" s="422" t="s">
        <v>1300</v>
      </c>
      <c r="D51" s="422">
        <v>0.85</v>
      </c>
      <c r="E51" s="422">
        <v>0.85</v>
      </c>
      <c r="F51" s="422">
        <v>0.85</v>
      </c>
      <c r="G51" s="422">
        <v>0.85</v>
      </c>
      <c r="H51" s="422">
        <v>0.85</v>
      </c>
      <c r="I51" s="422">
        <v>0.85</v>
      </c>
      <c r="J51" s="422">
        <v>0.85</v>
      </c>
      <c r="K51" s="422">
        <v>0.85</v>
      </c>
    </row>
    <row r="52" spans="2:11" ht="12.75">
      <c r="B52" s="300" t="s">
        <v>1299</v>
      </c>
      <c r="C52" s="300">
        <v>28166</v>
      </c>
      <c r="D52" s="300">
        <v>28166</v>
      </c>
      <c r="E52" s="300">
        <v>29134</v>
      </c>
      <c r="F52" s="300">
        <v>30102</v>
      </c>
      <c r="G52" s="300">
        <v>31070</v>
      </c>
      <c r="H52" s="300">
        <v>32038</v>
      </c>
      <c r="I52" s="300">
        <v>33006</v>
      </c>
      <c r="J52" s="300">
        <v>33974</v>
      </c>
      <c r="K52" s="300">
        <v>34942</v>
      </c>
    </row>
    <row r="53" spans="1:2" ht="12.75">
      <c r="A53" s="338">
        <v>5</v>
      </c>
      <c r="B53" s="333" t="s">
        <v>1298</v>
      </c>
    </row>
    <row r="54" spans="2:11" ht="15">
      <c r="B54" s="300" t="s">
        <v>1297</v>
      </c>
      <c r="C54" s="422">
        <v>0.09</v>
      </c>
      <c r="D54" s="422">
        <v>0.15</v>
      </c>
      <c r="E54" s="423">
        <v>0.16</v>
      </c>
      <c r="F54" s="423">
        <v>0.16</v>
      </c>
      <c r="G54" s="423">
        <v>0.16</v>
      </c>
      <c r="H54" s="423">
        <v>0.17</v>
      </c>
      <c r="I54" s="423">
        <v>0.17</v>
      </c>
      <c r="J54" s="422">
        <v>0.18</v>
      </c>
      <c r="K54" s="422">
        <v>0.2</v>
      </c>
    </row>
    <row r="55" spans="2:11" ht="15">
      <c r="B55" s="300" t="s">
        <v>1296</v>
      </c>
      <c r="C55" s="422">
        <v>0.57</v>
      </c>
      <c r="D55" s="422">
        <v>0.74</v>
      </c>
      <c r="E55" s="423">
        <v>0.74</v>
      </c>
      <c r="F55" s="422">
        <v>0.7726</v>
      </c>
      <c r="G55" s="422">
        <v>0.7926</v>
      </c>
      <c r="H55" s="422">
        <v>0.8258</v>
      </c>
      <c r="I55" s="422">
        <v>0.8479</v>
      </c>
      <c r="J55" s="422">
        <v>0.87</v>
      </c>
      <c r="K55" s="422">
        <v>0.9</v>
      </c>
    </row>
    <row r="56" spans="1:2" ht="12.75">
      <c r="A56" s="338">
        <v>6</v>
      </c>
      <c r="B56" s="421" t="s">
        <v>1295</v>
      </c>
    </row>
    <row r="57" spans="2:11" ht="12.75">
      <c r="B57" s="329" t="s">
        <v>1294</v>
      </c>
      <c r="C57" s="420">
        <v>1.888232877008586</v>
      </c>
      <c r="D57" s="420">
        <v>2.420518564886502</v>
      </c>
      <c r="E57" s="420">
        <v>2.2502383338629643</v>
      </c>
      <c r="F57" s="420">
        <v>2.520415828628202</v>
      </c>
      <c r="G57" s="420">
        <v>2.3469336298167547</v>
      </c>
      <c r="H57" s="420">
        <v>2.0643832420310844</v>
      </c>
      <c r="I57" s="420">
        <v>2.4256314741701233</v>
      </c>
      <c r="J57" s="419">
        <v>2.25</v>
      </c>
      <c r="K57" s="418">
        <v>2.3</v>
      </c>
    </row>
    <row r="58" ht="12.75">
      <c r="B58" s="300" t="s">
        <v>1293</v>
      </c>
    </row>
    <row r="59" ht="12.75">
      <c r="B59" s="300" t="s">
        <v>1292</v>
      </c>
    </row>
    <row r="60" spans="2:7" ht="12.75">
      <c r="B60" s="300" t="s">
        <v>736</v>
      </c>
      <c r="G60" s="300" t="s">
        <v>13</v>
      </c>
    </row>
    <row r="69" spans="4:15" ht="12.75">
      <c r="D69" s="362"/>
      <c r="E69" s="362"/>
      <c r="F69" s="362"/>
      <c r="G69" s="362"/>
      <c r="H69" s="362"/>
      <c r="I69" s="362"/>
      <c r="J69" s="362"/>
      <c r="K69" s="362"/>
      <c r="L69" s="362"/>
      <c r="M69" s="362"/>
      <c r="N69" s="362"/>
      <c r="O69" s="362"/>
    </row>
  </sheetData>
  <sheetProtection/>
  <mergeCells count="5">
    <mergeCell ref="A3:B4"/>
    <mergeCell ref="C3:I3"/>
    <mergeCell ref="A1:B1"/>
    <mergeCell ref="I1:K1"/>
    <mergeCell ref="A2:K2"/>
  </mergeCells>
  <printOptions gridLines="1" horizontalCentered="1"/>
  <pageMargins left="0.748031496062992" right="0.748031496062992" top="1.06299212598425" bottom="0.748031496062992" header="0.708661417322835" footer="0.511811023622047"/>
  <pageSetup firstPageNumber="175" useFirstPageNumber="1" horizontalDpi="600" verticalDpi="600" orientation="landscape" paperSize="9" scale="90" r:id="rId1"/>
  <headerFooter alignWithMargins="0">
    <oddHeader>&amp;L&amp;"-,Bold"Name of State:SIKKIM&amp;C&amp;"Arial,Bold"&amp;12Technical Details of Power Utilitiy&amp;R&amp;"-,Bold"Statement - 20</oddHeader>
    <oddFooter>&amp;C&amp;P</oddFooter>
  </headerFooter>
  <rowBreaks count="1" manualBreakCount="1">
    <brk id="39" max="10" man="1"/>
  </rowBreaks>
</worksheet>
</file>

<file path=xl/worksheets/sheet52.xml><?xml version="1.0" encoding="utf-8"?>
<worksheet xmlns="http://schemas.openxmlformats.org/spreadsheetml/2006/main" xmlns:r="http://schemas.openxmlformats.org/officeDocument/2006/relationships">
  <dimension ref="A1:P50"/>
  <sheetViews>
    <sheetView zoomScalePageLayoutView="0" workbookViewId="0" topLeftCell="A1">
      <selection activeCell="E23" sqref="E23"/>
    </sheetView>
  </sheetViews>
  <sheetFormatPr defaultColWidth="10.28125" defaultRowHeight="15"/>
  <cols>
    <col min="1" max="1" width="35.140625" style="329" customWidth="1"/>
    <col min="2" max="2" width="13.7109375" style="300" hidden="1" customWidth="1"/>
    <col min="3" max="7" width="12.421875" style="300" customWidth="1"/>
    <col min="8" max="8" width="10.7109375" style="300" customWidth="1"/>
    <col min="9" max="9" width="10.57421875" style="300" customWidth="1"/>
    <col min="10" max="10" width="11.57421875" style="300" customWidth="1"/>
    <col min="11" max="11" width="12.421875" style="300" customWidth="1"/>
    <col min="12" max="16384" width="10.28125" style="300" customWidth="1"/>
  </cols>
  <sheetData>
    <row r="1" spans="1:11" ht="12.75">
      <c r="A1" s="430" t="s">
        <v>1341</v>
      </c>
      <c r="B1" s="433"/>
      <c r="C1" s="433"/>
      <c r="D1" s="433"/>
      <c r="E1" s="433"/>
      <c r="F1" s="433"/>
      <c r="J1" s="640" t="s">
        <v>1354</v>
      </c>
      <c r="K1" s="640"/>
    </row>
    <row r="2" spans="1:11" ht="12.75">
      <c r="A2" s="641" t="s">
        <v>1353</v>
      </c>
      <c r="B2" s="641"/>
      <c r="C2" s="641"/>
      <c r="D2" s="641"/>
      <c r="E2" s="641"/>
      <c r="F2" s="641"/>
      <c r="G2" s="641"/>
      <c r="H2" s="641"/>
      <c r="I2" s="641"/>
      <c r="J2" s="641"/>
      <c r="K2" s="641"/>
    </row>
    <row r="3" spans="1:11" ht="12.75">
      <c r="A3" s="610" t="s">
        <v>1338</v>
      </c>
      <c r="B3" s="610"/>
      <c r="C3" s="619" t="s">
        <v>155</v>
      </c>
      <c r="D3" s="619"/>
      <c r="E3" s="619"/>
      <c r="F3" s="619"/>
      <c r="G3" s="619"/>
      <c r="H3" s="619"/>
      <c r="I3" s="619"/>
      <c r="J3" s="338" t="s">
        <v>126</v>
      </c>
      <c r="K3" s="338" t="s">
        <v>125</v>
      </c>
    </row>
    <row r="4" spans="1:11" ht="12.75">
      <c r="A4" s="610"/>
      <c r="B4" s="610"/>
      <c r="C4" s="338" t="s">
        <v>122</v>
      </c>
      <c r="D4" s="338" t="s">
        <v>121</v>
      </c>
      <c r="E4" s="338" t="s">
        <v>120</v>
      </c>
      <c r="F4" s="338" t="s">
        <v>119</v>
      </c>
      <c r="G4" s="338" t="s">
        <v>118</v>
      </c>
      <c r="H4" s="338" t="s">
        <v>117</v>
      </c>
      <c r="I4" s="338" t="s">
        <v>116</v>
      </c>
      <c r="J4" s="338" t="s">
        <v>115</v>
      </c>
      <c r="K4" s="338" t="s">
        <v>114</v>
      </c>
    </row>
    <row r="5" spans="1:11" ht="12.75">
      <c r="A5" s="338">
        <v>1</v>
      </c>
      <c r="B5" s="338">
        <v>2</v>
      </c>
      <c r="C5" s="338">
        <v>2</v>
      </c>
      <c r="D5" s="338">
        <v>3</v>
      </c>
      <c r="E5" s="338">
        <v>4</v>
      </c>
      <c r="F5" s="338">
        <v>5</v>
      </c>
      <c r="G5" s="338">
        <v>6</v>
      </c>
      <c r="H5" s="338">
        <v>7</v>
      </c>
      <c r="I5" s="338">
        <v>8</v>
      </c>
      <c r="J5" s="338">
        <v>9</v>
      </c>
      <c r="K5" s="338">
        <v>10</v>
      </c>
    </row>
    <row r="6" ht="12.75">
      <c r="A6" s="421" t="s">
        <v>1352</v>
      </c>
    </row>
    <row r="7" spans="1:11" ht="12.75">
      <c r="A7" s="329" t="s">
        <v>1351</v>
      </c>
      <c r="C7" s="420">
        <v>0.12241958713394144</v>
      </c>
      <c r="D7" s="420">
        <v>0.37878787878787884</v>
      </c>
      <c r="E7" s="420">
        <v>0</v>
      </c>
      <c r="F7" s="420">
        <v>0</v>
      </c>
      <c r="G7" s="420">
        <v>0</v>
      </c>
      <c r="H7" s="420">
        <v>0</v>
      </c>
      <c r="I7" s="420">
        <v>0</v>
      </c>
      <c r="J7" s="420">
        <v>0</v>
      </c>
      <c r="K7" s="420">
        <v>0</v>
      </c>
    </row>
    <row r="8" spans="1:11" ht="12.75">
      <c r="A8" s="329" t="s">
        <v>1350</v>
      </c>
      <c r="C8" s="420">
        <v>3.266922707633221</v>
      </c>
      <c r="D8" s="420">
        <v>6.704545454545454</v>
      </c>
      <c r="E8" s="420">
        <v>0</v>
      </c>
      <c r="F8" s="420">
        <v>0</v>
      </c>
      <c r="G8" s="420">
        <v>0</v>
      </c>
      <c r="H8" s="420">
        <v>0</v>
      </c>
      <c r="I8" s="420">
        <v>0</v>
      </c>
      <c r="J8" s="420">
        <v>0</v>
      </c>
      <c r="K8" s="420">
        <v>0</v>
      </c>
    </row>
    <row r="9" spans="1:11" ht="12.75">
      <c r="A9" s="329" t="s">
        <v>1349</v>
      </c>
      <c r="C9" s="420">
        <v>5.50408065290446</v>
      </c>
      <c r="D9" s="420">
        <v>11.974431818181818</v>
      </c>
      <c r="E9" s="420">
        <v>0</v>
      </c>
      <c r="F9" s="420">
        <v>0</v>
      </c>
      <c r="G9" s="420">
        <v>0</v>
      </c>
      <c r="H9" s="420">
        <v>0</v>
      </c>
      <c r="I9" s="420">
        <v>0</v>
      </c>
      <c r="J9" s="420">
        <v>0</v>
      </c>
      <c r="K9" s="420">
        <v>0</v>
      </c>
    </row>
    <row r="10" spans="1:11" ht="12.75">
      <c r="A10" s="329" t="s">
        <v>1348</v>
      </c>
      <c r="C10" s="420">
        <v>0</v>
      </c>
      <c r="D10" s="420">
        <v>0</v>
      </c>
      <c r="E10" s="420">
        <v>0</v>
      </c>
      <c r="F10" s="420">
        <v>0</v>
      </c>
      <c r="G10" s="420">
        <v>0</v>
      </c>
      <c r="H10" s="420">
        <v>0</v>
      </c>
      <c r="I10" s="420">
        <v>0</v>
      </c>
      <c r="J10" s="420">
        <v>0</v>
      </c>
      <c r="K10" s="420">
        <v>0</v>
      </c>
    </row>
    <row r="11" spans="1:11" ht="12.75">
      <c r="A11" s="329" t="s">
        <v>1347</v>
      </c>
      <c r="C11" s="420">
        <v>0</v>
      </c>
      <c r="D11" s="420">
        <v>0</v>
      </c>
      <c r="E11" s="420">
        <v>0</v>
      </c>
      <c r="F11" s="420">
        <v>0</v>
      </c>
      <c r="G11" s="420">
        <v>0</v>
      </c>
      <c r="H11" s="420">
        <v>0</v>
      </c>
      <c r="I11" s="420">
        <v>0</v>
      </c>
      <c r="J11" s="420">
        <v>0</v>
      </c>
      <c r="K11" s="420">
        <v>0</v>
      </c>
    </row>
    <row r="12" spans="1:11" ht="12.75">
      <c r="A12" s="329" t="s">
        <v>1346</v>
      </c>
      <c r="C12" s="420">
        <v>0</v>
      </c>
      <c r="D12" s="420">
        <v>0</v>
      </c>
      <c r="E12" s="420">
        <v>0</v>
      </c>
      <c r="F12" s="420">
        <v>0</v>
      </c>
      <c r="G12" s="420">
        <v>0</v>
      </c>
      <c r="H12" s="420">
        <v>0</v>
      </c>
      <c r="I12" s="420">
        <v>0</v>
      </c>
      <c r="J12" s="420">
        <v>0</v>
      </c>
      <c r="K12" s="420">
        <v>0</v>
      </c>
    </row>
    <row r="13" spans="1:11" ht="12.75">
      <c r="A13" s="329" t="s">
        <v>1345</v>
      </c>
      <c r="C13" s="420">
        <v>0</v>
      </c>
      <c r="D13" s="420">
        <v>0</v>
      </c>
      <c r="E13" s="420">
        <v>0</v>
      </c>
      <c r="F13" s="420">
        <v>0</v>
      </c>
      <c r="G13" s="420">
        <v>0</v>
      </c>
      <c r="H13" s="420">
        <v>0</v>
      </c>
      <c r="I13" s="420">
        <v>0</v>
      </c>
      <c r="J13" s="420">
        <v>0</v>
      </c>
      <c r="K13" s="420">
        <v>0</v>
      </c>
    </row>
    <row r="14" spans="1:11" ht="12.75">
      <c r="A14" s="367" t="s">
        <v>1344</v>
      </c>
      <c r="C14" s="420">
        <f aca="true" t="shared" si="0" ref="C14:K14">SUM(C7:C13)</f>
        <v>8.893422947671622</v>
      </c>
      <c r="D14" s="420">
        <f t="shared" si="0"/>
        <v>19.057765151515152</v>
      </c>
      <c r="E14" s="420">
        <f t="shared" si="0"/>
        <v>0</v>
      </c>
      <c r="F14" s="420">
        <f t="shared" si="0"/>
        <v>0</v>
      </c>
      <c r="G14" s="420">
        <f t="shared" si="0"/>
        <v>0</v>
      </c>
      <c r="H14" s="420">
        <f t="shared" si="0"/>
        <v>0</v>
      </c>
      <c r="I14" s="420">
        <f t="shared" si="0"/>
        <v>0</v>
      </c>
      <c r="J14" s="420">
        <f t="shared" si="0"/>
        <v>0</v>
      </c>
      <c r="K14" s="420">
        <f t="shared" si="0"/>
        <v>0</v>
      </c>
    </row>
    <row r="16" ht="12.75">
      <c r="A16" s="329" t="s">
        <v>1343</v>
      </c>
    </row>
    <row r="17" ht="12.75">
      <c r="A17" s="329" t="s">
        <v>1342</v>
      </c>
    </row>
    <row r="21" spans="4:16" ht="12.75">
      <c r="D21" s="362"/>
      <c r="E21" s="362"/>
      <c r="H21" s="431"/>
      <c r="I21" s="362"/>
      <c r="J21" s="362"/>
      <c r="K21" s="362"/>
      <c r="L21" s="362"/>
      <c r="N21" s="362"/>
      <c r="O21" s="362"/>
      <c r="P21" s="362"/>
    </row>
    <row r="33" ht="12.75">
      <c r="A33" s="300"/>
    </row>
    <row r="34" ht="12.75">
      <c r="A34" s="300"/>
    </row>
    <row r="35" ht="12.75">
      <c r="A35" s="300"/>
    </row>
    <row r="36" ht="12.75">
      <c r="A36" s="300"/>
    </row>
    <row r="37" ht="12.75">
      <c r="A37" s="300"/>
    </row>
    <row r="38" ht="12.75">
      <c r="A38" s="300"/>
    </row>
    <row r="39" ht="12.75">
      <c r="A39" s="300"/>
    </row>
    <row r="40" ht="12.75">
      <c r="A40" s="300"/>
    </row>
    <row r="42" ht="12.75">
      <c r="A42" s="300"/>
    </row>
    <row r="43" ht="12.75">
      <c r="A43" s="300"/>
    </row>
    <row r="44" ht="12.75">
      <c r="A44" s="300"/>
    </row>
    <row r="45" ht="12.75">
      <c r="A45" s="300"/>
    </row>
    <row r="46" ht="12.75">
      <c r="A46" s="300"/>
    </row>
    <row r="47" ht="12.75">
      <c r="A47" s="300"/>
    </row>
    <row r="48" ht="12.75">
      <c r="A48" s="300"/>
    </row>
    <row r="49" ht="12.75">
      <c r="A49" s="300"/>
    </row>
    <row r="50" ht="12.75">
      <c r="A50" s="300"/>
    </row>
  </sheetData>
  <sheetProtection/>
  <mergeCells count="4">
    <mergeCell ref="J1:K1"/>
    <mergeCell ref="A2:K2"/>
    <mergeCell ref="A3:B4"/>
    <mergeCell ref="C3:I3"/>
  </mergeCells>
  <printOptions gridLines="1" horizontalCentered="1"/>
  <pageMargins left="0.31" right="0.275590551181102" top="0.748031496062992" bottom="0.590551181102362" header="0.47244094488189" footer="0.393700787401575"/>
  <pageSetup firstPageNumber="177" useFirstPageNumber="1" horizontalDpi="600" verticalDpi="600" orientation="landscape" paperSize="9" scale="96" r:id="rId1"/>
  <headerFooter alignWithMargins="0">
    <oddHeader>&amp;L&amp;"-,Bold"Name of State:SIKKIM&amp;C&amp;"Arial,Bold"&amp;12Cost Sheet for Generation of Power Utility&amp;R&amp;"-,Bold"Statement - 21</oddHeader>
    <oddFooter>&amp;C&amp;P</oddFooter>
  </headerFooter>
</worksheet>
</file>

<file path=xl/worksheets/sheet53.xml><?xml version="1.0" encoding="utf-8"?>
<worksheet xmlns="http://schemas.openxmlformats.org/spreadsheetml/2006/main" xmlns:r="http://schemas.openxmlformats.org/officeDocument/2006/relationships">
  <dimension ref="A2:U67"/>
  <sheetViews>
    <sheetView zoomScaleSheetLayoutView="100" zoomScalePageLayoutView="0" workbookViewId="0" topLeftCell="A19">
      <selection activeCell="B34" sqref="B34"/>
    </sheetView>
  </sheetViews>
  <sheetFormatPr defaultColWidth="10.28125" defaultRowHeight="15"/>
  <cols>
    <col min="1" max="1" width="40.8515625" style="329" customWidth="1"/>
    <col min="2" max="10" width="11.421875" style="300" customWidth="1"/>
    <col min="11" max="16" width="16.7109375" style="300" customWidth="1"/>
    <col min="17" max="19" width="9.140625" style="300" customWidth="1"/>
    <col min="20" max="20" width="12.421875" style="300" customWidth="1"/>
    <col min="21" max="16384" width="10.28125" style="300" customWidth="1"/>
  </cols>
  <sheetData>
    <row r="2" spans="1:9" ht="12.75">
      <c r="A2" s="333" t="s">
        <v>748</v>
      </c>
      <c r="I2" s="338" t="s">
        <v>1373</v>
      </c>
    </row>
    <row r="3" spans="1:8" ht="14.25" customHeight="1">
      <c r="A3" s="642" t="s">
        <v>1372</v>
      </c>
      <c r="B3" s="642"/>
      <c r="C3" s="642"/>
      <c r="D3" s="642"/>
      <c r="E3" s="642"/>
      <c r="F3" s="642"/>
      <c r="G3" s="642"/>
      <c r="H3" s="642"/>
    </row>
    <row r="4" spans="1:10" ht="12.75">
      <c r="A4" s="610" t="s">
        <v>1338</v>
      </c>
      <c r="B4" s="619" t="s">
        <v>155</v>
      </c>
      <c r="C4" s="619"/>
      <c r="D4" s="619"/>
      <c r="E4" s="619"/>
      <c r="F4" s="619"/>
      <c r="G4" s="619"/>
      <c r="H4" s="619"/>
      <c r="I4" s="338" t="s">
        <v>126</v>
      </c>
      <c r="J4" s="338" t="s">
        <v>125</v>
      </c>
    </row>
    <row r="5" spans="1:10" ht="12.75">
      <c r="A5" s="610"/>
      <c r="B5" s="338" t="s">
        <v>122</v>
      </c>
      <c r="C5" s="338" t="s">
        <v>121</v>
      </c>
      <c r="D5" s="338" t="s">
        <v>120</v>
      </c>
      <c r="E5" s="338" t="s">
        <v>119</v>
      </c>
      <c r="F5" s="338" t="s">
        <v>118</v>
      </c>
      <c r="G5" s="338" t="s">
        <v>117</v>
      </c>
      <c r="H5" s="338" t="s">
        <v>116</v>
      </c>
      <c r="I5" s="338" t="s">
        <v>115</v>
      </c>
      <c r="J5" s="338" t="s">
        <v>114</v>
      </c>
    </row>
    <row r="6" spans="1:10" ht="12.75">
      <c r="A6" s="308">
        <v>1</v>
      </c>
      <c r="B6" s="338">
        <v>2</v>
      </c>
      <c r="C6" s="338">
        <v>3</v>
      </c>
      <c r="D6" s="338">
        <v>4</v>
      </c>
      <c r="E6" s="338">
        <v>5</v>
      </c>
      <c r="F6" s="338">
        <v>6</v>
      </c>
      <c r="G6" s="338">
        <v>7</v>
      </c>
      <c r="H6" s="338">
        <v>8</v>
      </c>
      <c r="I6" s="338">
        <v>9</v>
      </c>
      <c r="J6" s="338">
        <v>10</v>
      </c>
    </row>
    <row r="7" spans="2:7" ht="12.75">
      <c r="B7" s="437"/>
      <c r="C7" s="437"/>
      <c r="D7" s="437"/>
      <c r="E7" s="437"/>
      <c r="F7" s="338"/>
      <c r="G7" s="338"/>
    </row>
    <row r="8" ht="12.75">
      <c r="A8" s="421" t="s">
        <v>1371</v>
      </c>
    </row>
    <row r="9" spans="1:21" ht="12.75">
      <c r="A9" s="300" t="s">
        <v>1361</v>
      </c>
      <c r="B9" s="643">
        <v>55.4</v>
      </c>
      <c r="C9" s="643">
        <v>75</v>
      </c>
      <c r="D9" s="643">
        <f>69.88+9.42</f>
        <v>79.3</v>
      </c>
      <c r="E9" s="643">
        <v>86.03</v>
      </c>
      <c r="F9" s="643">
        <v>83.07</v>
      </c>
      <c r="G9" s="643">
        <v>94.05</v>
      </c>
      <c r="H9" s="643">
        <v>99.67</v>
      </c>
      <c r="I9" s="643">
        <v>115</v>
      </c>
      <c r="J9" s="643">
        <v>110</v>
      </c>
      <c r="T9" s="329" t="s">
        <v>13</v>
      </c>
      <c r="U9" s="329" t="s">
        <v>13</v>
      </c>
    </row>
    <row r="10" spans="1:10" ht="12.75">
      <c r="A10" s="300" t="s">
        <v>1366</v>
      </c>
      <c r="B10" s="643"/>
      <c r="C10" s="643"/>
      <c r="D10" s="643"/>
      <c r="E10" s="643"/>
      <c r="F10" s="643"/>
      <c r="G10" s="643"/>
      <c r="H10" s="643"/>
      <c r="I10" s="643"/>
      <c r="J10" s="643"/>
    </row>
    <row r="11" spans="1:10" ht="12.75">
      <c r="A11" s="329" t="s">
        <v>233</v>
      </c>
      <c r="B11" s="420">
        <v>45.8</v>
      </c>
      <c r="C11" s="420">
        <v>53</v>
      </c>
      <c r="D11" s="420">
        <v>38.26</v>
      </c>
      <c r="E11" s="420">
        <v>38.96</v>
      </c>
      <c r="F11" s="420">
        <v>35.33</v>
      </c>
      <c r="G11" s="420">
        <v>37.43</v>
      </c>
      <c r="H11" s="420">
        <v>39.68</v>
      </c>
      <c r="I11" s="420">
        <v>42</v>
      </c>
      <c r="J11" s="420">
        <v>45</v>
      </c>
    </row>
    <row r="12" spans="1:10" ht="12.75">
      <c r="A12" s="329" t="s">
        <v>1365</v>
      </c>
      <c r="B12" s="420">
        <v>2.08</v>
      </c>
      <c r="C12" s="420">
        <v>2.5</v>
      </c>
      <c r="D12" s="330">
        <v>0.3</v>
      </c>
      <c r="E12" s="420">
        <v>0.47</v>
      </c>
      <c r="F12" s="420">
        <v>0.15</v>
      </c>
      <c r="G12" s="420">
        <v>0.15</v>
      </c>
      <c r="H12" s="420">
        <v>0.26</v>
      </c>
      <c r="I12" s="300">
        <v>0.27</v>
      </c>
      <c r="J12" s="420">
        <v>0.3</v>
      </c>
    </row>
    <row r="13" spans="1:10" ht="12.75">
      <c r="A13" s="300" t="s">
        <v>1364</v>
      </c>
      <c r="B13" s="420">
        <v>148.34</v>
      </c>
      <c r="C13" s="420">
        <v>156</v>
      </c>
      <c r="D13" s="420">
        <f>91.76+1.15</f>
        <v>92.91000000000001</v>
      </c>
      <c r="E13" s="420">
        <v>98.48</v>
      </c>
      <c r="F13" s="420">
        <v>111.84</v>
      </c>
      <c r="G13" s="420">
        <v>127.64</v>
      </c>
      <c r="H13" s="420">
        <v>157.46</v>
      </c>
      <c r="I13" s="420">
        <v>160</v>
      </c>
      <c r="J13" s="420">
        <v>165</v>
      </c>
    </row>
    <row r="14" spans="1:10" ht="12.75">
      <c r="A14" s="300" t="s">
        <v>1240</v>
      </c>
      <c r="B14" s="420">
        <v>36</v>
      </c>
      <c r="C14" s="420">
        <v>37</v>
      </c>
      <c r="D14" s="420">
        <v>16.23</v>
      </c>
      <c r="E14" s="420">
        <v>18.26</v>
      </c>
      <c r="F14" s="420">
        <v>20.98</v>
      </c>
      <c r="G14" s="420">
        <v>23.36</v>
      </c>
      <c r="H14" s="420">
        <v>26.4</v>
      </c>
      <c r="I14" s="420">
        <v>28</v>
      </c>
      <c r="J14" s="420">
        <v>30</v>
      </c>
    </row>
    <row r="15" spans="1:10" ht="12.75">
      <c r="A15" s="300" t="s">
        <v>1357</v>
      </c>
      <c r="B15" s="420">
        <v>0</v>
      </c>
      <c r="C15" s="420">
        <v>0</v>
      </c>
      <c r="D15" s="420">
        <v>0</v>
      </c>
      <c r="E15" s="420">
        <v>0</v>
      </c>
      <c r="F15" s="420">
        <v>0</v>
      </c>
      <c r="G15" s="420">
        <v>0</v>
      </c>
      <c r="H15" s="420">
        <v>0</v>
      </c>
      <c r="I15" s="420">
        <v>0</v>
      </c>
      <c r="J15" s="420">
        <v>0</v>
      </c>
    </row>
    <row r="16" spans="1:10" ht="12.75">
      <c r="A16" s="300" t="s">
        <v>1356</v>
      </c>
      <c r="B16" s="420">
        <v>0</v>
      </c>
      <c r="C16" s="420">
        <v>0</v>
      </c>
      <c r="D16" s="420">
        <v>0</v>
      </c>
      <c r="E16" s="420">
        <v>0</v>
      </c>
      <c r="F16" s="420">
        <v>0</v>
      </c>
      <c r="G16" s="420">
        <v>0</v>
      </c>
      <c r="H16" s="420">
        <v>0</v>
      </c>
      <c r="I16" s="420">
        <v>0</v>
      </c>
      <c r="J16" s="420">
        <v>0</v>
      </c>
    </row>
    <row r="17" spans="1:10" ht="12.75">
      <c r="A17" s="300" t="s">
        <v>1360</v>
      </c>
      <c r="B17" s="420">
        <v>0</v>
      </c>
      <c r="C17" s="420">
        <v>0</v>
      </c>
      <c r="D17" s="420">
        <v>0</v>
      </c>
      <c r="E17" s="420">
        <v>0</v>
      </c>
      <c r="F17" s="420">
        <v>0</v>
      </c>
      <c r="G17" s="420">
        <v>0</v>
      </c>
      <c r="H17" s="420">
        <v>0</v>
      </c>
      <c r="I17" s="420">
        <v>0</v>
      </c>
      <c r="J17" s="420">
        <v>0</v>
      </c>
    </row>
    <row r="18" spans="1:10" ht="12.75">
      <c r="A18" s="428" t="s">
        <v>759</v>
      </c>
      <c r="B18" s="427">
        <f aca="true" t="shared" si="0" ref="B18:J18">SUM(B9:B17)</f>
        <v>287.62</v>
      </c>
      <c r="C18" s="427">
        <f t="shared" si="0"/>
        <v>323.5</v>
      </c>
      <c r="D18" s="427">
        <f t="shared" si="0"/>
        <v>227</v>
      </c>
      <c r="E18" s="427">
        <f t="shared" si="0"/>
        <v>242.2</v>
      </c>
      <c r="F18" s="427">
        <f t="shared" si="0"/>
        <v>251.36999999999998</v>
      </c>
      <c r="G18" s="427">
        <f t="shared" si="0"/>
        <v>282.63</v>
      </c>
      <c r="H18" s="427">
        <f t="shared" si="0"/>
        <v>323.46999999999997</v>
      </c>
      <c r="I18" s="427">
        <f t="shared" si="0"/>
        <v>345.27</v>
      </c>
      <c r="J18" s="427">
        <f t="shared" si="0"/>
        <v>350.3</v>
      </c>
    </row>
    <row r="19" ht="12.75">
      <c r="A19" s="421" t="s">
        <v>1370</v>
      </c>
    </row>
    <row r="20" ht="12.75">
      <c r="A20" s="421"/>
    </row>
    <row r="21" spans="1:10" ht="12.75">
      <c r="A21" s="300" t="s">
        <v>1361</v>
      </c>
      <c r="B21" s="300">
        <v>8.86</v>
      </c>
      <c r="C21" s="300">
        <v>12.41</v>
      </c>
      <c r="D21" s="300">
        <v>16.84</v>
      </c>
      <c r="E21" s="300">
        <v>18.88</v>
      </c>
      <c r="F21" s="300">
        <v>19.45</v>
      </c>
      <c r="G21" s="300">
        <v>19.8</v>
      </c>
      <c r="H21" s="300">
        <v>24.15</v>
      </c>
      <c r="I21" s="420">
        <v>30</v>
      </c>
      <c r="J21" s="420">
        <v>35</v>
      </c>
    </row>
    <row r="22" spans="1:10" ht="12.75">
      <c r="A22" s="300" t="s">
        <v>1366</v>
      </c>
      <c r="B22" s="419" t="s">
        <v>1369</v>
      </c>
      <c r="C22" s="419" t="s">
        <v>1369</v>
      </c>
      <c r="D22" s="419" t="s">
        <v>1369</v>
      </c>
      <c r="E22" s="419" t="s">
        <v>1369</v>
      </c>
      <c r="F22" s="419" t="s">
        <v>1369</v>
      </c>
      <c r="G22" s="419" t="s">
        <v>1369</v>
      </c>
      <c r="H22" s="419" t="s">
        <v>1369</v>
      </c>
      <c r="I22" s="419" t="s">
        <v>1369</v>
      </c>
      <c r="J22" s="419" t="s">
        <v>1369</v>
      </c>
    </row>
    <row r="23" spans="1:10" ht="12.75">
      <c r="A23" s="329" t="s">
        <v>233</v>
      </c>
      <c r="B23" s="300">
        <v>11.91</v>
      </c>
      <c r="C23" s="300">
        <v>14.26</v>
      </c>
      <c r="D23" s="420">
        <v>16.6</v>
      </c>
      <c r="E23" s="300">
        <v>18.73</v>
      </c>
      <c r="F23" s="300">
        <v>16.92</v>
      </c>
      <c r="G23" s="300">
        <v>18.48</v>
      </c>
      <c r="H23" s="300">
        <v>22.26</v>
      </c>
      <c r="I23" s="420">
        <v>25</v>
      </c>
      <c r="J23" s="420">
        <v>28</v>
      </c>
    </row>
    <row r="24" spans="1:10" ht="12.75">
      <c r="A24" s="329" t="s">
        <v>1365</v>
      </c>
      <c r="B24" s="300">
        <v>0.31</v>
      </c>
      <c r="C24" s="300">
        <v>0.3</v>
      </c>
      <c r="D24" s="330" t="s">
        <v>13</v>
      </c>
      <c r="G24" s="300">
        <v>0.08</v>
      </c>
      <c r="H24" s="300">
        <v>0.12</v>
      </c>
      <c r="I24" s="420">
        <v>0.16</v>
      </c>
      <c r="J24" s="420">
        <v>0.2</v>
      </c>
    </row>
    <row r="25" spans="1:10" ht="12.75">
      <c r="A25" s="300" t="s">
        <v>1364</v>
      </c>
      <c r="B25" s="300">
        <v>34.86</v>
      </c>
      <c r="C25" s="300">
        <v>48.08</v>
      </c>
      <c r="D25" s="420">
        <v>45.37</v>
      </c>
      <c r="E25" s="300">
        <v>61.92</v>
      </c>
      <c r="F25" s="300">
        <v>67.86</v>
      </c>
      <c r="G25" s="300">
        <v>75.85</v>
      </c>
      <c r="H25" s="300">
        <v>107.4</v>
      </c>
      <c r="I25" s="420">
        <v>110</v>
      </c>
      <c r="J25" s="420">
        <v>122</v>
      </c>
    </row>
    <row r="26" spans="1:10" ht="12.75">
      <c r="A26" s="300" t="s">
        <v>1240</v>
      </c>
      <c r="B26" s="300">
        <v>7.2</v>
      </c>
      <c r="C26" s="300">
        <v>6.8</v>
      </c>
      <c r="D26" s="420">
        <v>9.4</v>
      </c>
      <c r="E26" s="300">
        <v>10.87</v>
      </c>
      <c r="F26" s="300">
        <v>11.91</v>
      </c>
      <c r="G26" s="300">
        <v>13.66</v>
      </c>
      <c r="H26" s="300">
        <v>16.51</v>
      </c>
      <c r="I26" s="420">
        <v>20</v>
      </c>
      <c r="J26" s="420">
        <v>24</v>
      </c>
    </row>
    <row r="27" spans="1:10" ht="12.75">
      <c r="A27" s="300" t="s">
        <v>1357</v>
      </c>
      <c r="B27" s="420">
        <v>0</v>
      </c>
      <c r="C27" s="420">
        <v>0</v>
      </c>
      <c r="D27" s="420">
        <v>0</v>
      </c>
      <c r="E27" s="420">
        <v>0</v>
      </c>
      <c r="F27" s="420">
        <v>0</v>
      </c>
      <c r="G27" s="420">
        <v>0</v>
      </c>
      <c r="H27" s="420">
        <v>0</v>
      </c>
      <c r="I27" s="420">
        <v>0</v>
      </c>
      <c r="J27" s="420">
        <v>0</v>
      </c>
    </row>
    <row r="28" spans="1:10" ht="12.75">
      <c r="A28" s="300" t="s">
        <v>1356</v>
      </c>
      <c r="B28" s="420">
        <v>0</v>
      </c>
      <c r="C28" s="420">
        <v>0</v>
      </c>
      <c r="D28" s="420">
        <v>0</v>
      </c>
      <c r="E28" s="420">
        <v>0</v>
      </c>
      <c r="F28" s="420">
        <v>0</v>
      </c>
      <c r="G28" s="420">
        <v>0</v>
      </c>
      <c r="H28" s="420">
        <v>0</v>
      </c>
      <c r="I28" s="420">
        <v>0</v>
      </c>
      <c r="J28" s="420">
        <v>0</v>
      </c>
    </row>
    <row r="29" spans="1:10" ht="12.75">
      <c r="A29" s="300" t="s">
        <v>1360</v>
      </c>
      <c r="B29" s="420">
        <v>0</v>
      </c>
      <c r="C29" s="420">
        <v>0</v>
      </c>
      <c r="D29" s="420">
        <v>0</v>
      </c>
      <c r="E29" s="420">
        <v>0</v>
      </c>
      <c r="F29" s="420">
        <v>0</v>
      </c>
      <c r="G29" s="420">
        <v>0</v>
      </c>
      <c r="H29" s="420">
        <v>0</v>
      </c>
      <c r="I29" s="420">
        <v>0</v>
      </c>
      <c r="J29" s="420">
        <v>0</v>
      </c>
    </row>
    <row r="30" spans="1:10" ht="12.75">
      <c r="A30" s="428" t="s">
        <v>759</v>
      </c>
      <c r="B30" s="333">
        <f aca="true" t="shared" si="1" ref="B30:J30">SUM(B21:B29)</f>
        <v>63.14</v>
      </c>
      <c r="C30" s="333">
        <f t="shared" si="1"/>
        <v>81.85</v>
      </c>
      <c r="D30" s="333">
        <f t="shared" si="1"/>
        <v>88.21000000000001</v>
      </c>
      <c r="E30" s="333">
        <f t="shared" si="1"/>
        <v>110.4</v>
      </c>
      <c r="F30" s="333">
        <f t="shared" si="1"/>
        <v>116.14</v>
      </c>
      <c r="G30" s="333">
        <f t="shared" si="1"/>
        <v>127.86999999999999</v>
      </c>
      <c r="H30" s="333">
        <f t="shared" si="1"/>
        <v>170.44</v>
      </c>
      <c r="I30" s="333">
        <f t="shared" si="1"/>
        <v>185.16</v>
      </c>
      <c r="J30" s="427">
        <f t="shared" si="1"/>
        <v>209.2</v>
      </c>
    </row>
    <row r="31" ht="12.75">
      <c r="A31" s="421" t="s">
        <v>1368</v>
      </c>
    </row>
    <row r="32" spans="1:12" ht="12.75">
      <c r="A32" s="300" t="s">
        <v>1361</v>
      </c>
      <c r="B32" s="643">
        <f aca="true" t="shared" si="2" ref="B32:J32">B21*10/B9</f>
        <v>1.59927797833935</v>
      </c>
      <c r="C32" s="643">
        <f t="shared" si="2"/>
        <v>1.6546666666666665</v>
      </c>
      <c r="D32" s="643">
        <f t="shared" si="2"/>
        <v>2.1235813366960907</v>
      </c>
      <c r="E32" s="643">
        <f t="shared" si="2"/>
        <v>2.1945832849006157</v>
      </c>
      <c r="F32" s="643">
        <f t="shared" si="2"/>
        <v>2.34139882027206</v>
      </c>
      <c r="G32" s="643">
        <f t="shared" si="2"/>
        <v>2.1052631578947367</v>
      </c>
      <c r="H32" s="643">
        <f t="shared" si="2"/>
        <v>2.4229958864252032</v>
      </c>
      <c r="I32" s="643">
        <f t="shared" si="2"/>
        <v>2.608695652173913</v>
      </c>
      <c r="J32" s="643">
        <f t="shared" si="2"/>
        <v>3.1818181818181817</v>
      </c>
      <c r="L32" s="300" t="s">
        <v>757</v>
      </c>
    </row>
    <row r="33" spans="1:10" ht="12.75">
      <c r="A33" s="300" t="s">
        <v>1366</v>
      </c>
      <c r="B33" s="643"/>
      <c r="C33" s="643"/>
      <c r="D33" s="643"/>
      <c r="E33" s="643"/>
      <c r="F33" s="643"/>
      <c r="G33" s="643"/>
      <c r="H33" s="643"/>
      <c r="I33" s="643"/>
      <c r="J33" s="643"/>
    </row>
    <row r="34" spans="1:10" ht="12.75">
      <c r="A34" s="329" t="s">
        <v>233</v>
      </c>
      <c r="B34" s="436">
        <f aca="true" t="shared" si="3" ref="B34:J34">B23*10/B11</f>
        <v>2.6004366812227073</v>
      </c>
      <c r="C34" s="436">
        <f t="shared" si="3"/>
        <v>2.690566037735849</v>
      </c>
      <c r="D34" s="436">
        <f t="shared" si="3"/>
        <v>4.338734971249346</v>
      </c>
      <c r="E34" s="436">
        <f t="shared" si="3"/>
        <v>4.807494866529774</v>
      </c>
      <c r="F34" s="436">
        <f t="shared" si="3"/>
        <v>4.7891310500990665</v>
      </c>
      <c r="G34" s="436">
        <f t="shared" si="3"/>
        <v>4.937216136788672</v>
      </c>
      <c r="H34" s="436">
        <f t="shared" si="3"/>
        <v>5.609879032258065</v>
      </c>
      <c r="I34" s="436">
        <f t="shared" si="3"/>
        <v>5.9523809523809526</v>
      </c>
      <c r="J34" s="436">
        <f t="shared" si="3"/>
        <v>6.222222222222222</v>
      </c>
    </row>
    <row r="35" spans="1:10" ht="12.75">
      <c r="A35" s="329" t="s">
        <v>1365</v>
      </c>
      <c r="B35" s="435">
        <f aca="true" t="shared" si="4" ref="B35:C37">B24*10/B12</f>
        <v>1.4903846153846154</v>
      </c>
      <c r="C35" s="435">
        <f t="shared" si="4"/>
        <v>1.2</v>
      </c>
      <c r="D35" s="346" t="s">
        <v>13</v>
      </c>
      <c r="E35" s="435"/>
      <c r="F35" s="435"/>
      <c r="G35" s="436">
        <f aca="true" t="shared" si="5" ref="G35:J37">G24*10/G12</f>
        <v>5.333333333333334</v>
      </c>
      <c r="H35" s="436">
        <f t="shared" si="5"/>
        <v>4.615384615384615</v>
      </c>
      <c r="I35" s="436">
        <f t="shared" si="5"/>
        <v>5.925925925925926</v>
      </c>
      <c r="J35" s="436">
        <f t="shared" si="5"/>
        <v>6.666666666666667</v>
      </c>
    </row>
    <row r="36" spans="1:10" ht="12.75">
      <c r="A36" s="300" t="s">
        <v>1364</v>
      </c>
      <c r="B36" s="435">
        <f t="shared" si="4"/>
        <v>2.3500067412700556</v>
      </c>
      <c r="C36" s="435">
        <f t="shared" si="4"/>
        <v>3.0820512820512818</v>
      </c>
      <c r="D36" s="435">
        <f aca="true" t="shared" si="6" ref="D36:F37">D25*10/D13</f>
        <v>4.8832203207405005</v>
      </c>
      <c r="E36" s="435">
        <f t="shared" si="6"/>
        <v>6.287571080422421</v>
      </c>
      <c r="F36" s="435">
        <f t="shared" si="6"/>
        <v>6.067596566523605</v>
      </c>
      <c r="G36" s="435">
        <f t="shared" si="5"/>
        <v>5.94249451582576</v>
      </c>
      <c r="H36" s="435">
        <f t="shared" si="5"/>
        <v>6.820779880604598</v>
      </c>
      <c r="I36" s="435">
        <f t="shared" si="5"/>
        <v>6.875</v>
      </c>
      <c r="J36" s="435">
        <f t="shared" si="5"/>
        <v>7.393939393939394</v>
      </c>
    </row>
    <row r="37" spans="1:10" ht="12.75">
      <c r="A37" s="300" t="s">
        <v>1240</v>
      </c>
      <c r="B37" s="435">
        <f t="shared" si="4"/>
        <v>2</v>
      </c>
      <c r="C37" s="435">
        <f t="shared" si="4"/>
        <v>1.837837837837838</v>
      </c>
      <c r="D37" s="435">
        <f t="shared" si="6"/>
        <v>5.791743684534812</v>
      </c>
      <c r="E37" s="435">
        <f t="shared" si="6"/>
        <v>5.952902519167578</v>
      </c>
      <c r="F37" s="435">
        <f t="shared" si="6"/>
        <v>5.676835081029552</v>
      </c>
      <c r="G37" s="435">
        <f t="shared" si="5"/>
        <v>5.847602739726027</v>
      </c>
      <c r="H37" s="435">
        <f t="shared" si="5"/>
        <v>6.25378787878788</v>
      </c>
      <c r="I37" s="435">
        <f t="shared" si="5"/>
        <v>7.142857142857143</v>
      </c>
      <c r="J37" s="435">
        <f t="shared" si="5"/>
        <v>8</v>
      </c>
    </row>
    <row r="38" spans="1:10" ht="12.75">
      <c r="A38" s="300" t="s">
        <v>1357</v>
      </c>
      <c r="B38" s="394" t="s">
        <v>1324</v>
      </c>
      <c r="C38" s="394" t="s">
        <v>1324</v>
      </c>
      <c r="D38" s="394" t="s">
        <v>1324</v>
      </c>
      <c r="E38" s="394" t="s">
        <v>1324</v>
      </c>
      <c r="F38" s="394" t="s">
        <v>1324</v>
      </c>
      <c r="G38" s="394" t="s">
        <v>1324</v>
      </c>
      <c r="H38" s="394" t="s">
        <v>1324</v>
      </c>
      <c r="I38" s="394" t="s">
        <v>1324</v>
      </c>
      <c r="J38" s="394" t="s">
        <v>1324</v>
      </c>
    </row>
    <row r="39" spans="1:10" ht="12.75">
      <c r="A39" s="300" t="s">
        <v>1356</v>
      </c>
      <c r="B39" s="394" t="s">
        <v>1324</v>
      </c>
      <c r="C39" s="394" t="s">
        <v>1324</v>
      </c>
      <c r="D39" s="394" t="s">
        <v>1324</v>
      </c>
      <c r="E39" s="394" t="s">
        <v>1324</v>
      </c>
      <c r="F39" s="394" t="s">
        <v>1324</v>
      </c>
      <c r="G39" s="394" t="s">
        <v>1324</v>
      </c>
      <c r="H39" s="394" t="s">
        <v>1324</v>
      </c>
      <c r="I39" s="394" t="s">
        <v>1324</v>
      </c>
      <c r="J39" s="394" t="s">
        <v>1324</v>
      </c>
    </row>
    <row r="40" spans="1:10" ht="12.75">
      <c r="A40" s="300" t="s">
        <v>1360</v>
      </c>
      <c r="B40" s="394" t="s">
        <v>1324</v>
      </c>
      <c r="C40" s="394" t="s">
        <v>1324</v>
      </c>
      <c r="D40" s="394" t="s">
        <v>1324</v>
      </c>
      <c r="E40" s="394" t="s">
        <v>1324</v>
      </c>
      <c r="F40" s="394" t="s">
        <v>1324</v>
      </c>
      <c r="G40" s="394" t="s">
        <v>1324</v>
      </c>
      <c r="H40" s="394" t="s">
        <v>1324</v>
      </c>
      <c r="I40" s="394" t="s">
        <v>1324</v>
      </c>
      <c r="J40" s="394" t="s">
        <v>1324</v>
      </c>
    </row>
    <row r="41" spans="1:8" ht="12.75">
      <c r="A41" s="428" t="s">
        <v>759</v>
      </c>
      <c r="B41" s="427" t="s">
        <v>13</v>
      </c>
      <c r="C41" s="427" t="s">
        <v>13</v>
      </c>
      <c r="D41" s="427"/>
      <c r="E41" s="427"/>
      <c r="F41" s="427"/>
      <c r="G41" s="427"/>
      <c r="H41" s="427"/>
    </row>
    <row r="42" ht="12.75">
      <c r="A42" s="421" t="s">
        <v>1367</v>
      </c>
    </row>
    <row r="43" spans="1:10" ht="12.75">
      <c r="A43" s="300" t="s">
        <v>1361</v>
      </c>
      <c r="B43" s="644">
        <v>66544</v>
      </c>
      <c r="C43" s="644">
        <v>68362</v>
      </c>
      <c r="D43" s="644">
        <v>81539</v>
      </c>
      <c r="E43" s="644">
        <v>83886</v>
      </c>
      <c r="F43" s="644">
        <v>87715</v>
      </c>
      <c r="G43" s="644">
        <v>91234</v>
      </c>
      <c r="H43" s="644">
        <v>94552</v>
      </c>
      <c r="I43" s="644">
        <v>95000</v>
      </c>
      <c r="J43" s="644">
        <v>98000</v>
      </c>
    </row>
    <row r="44" spans="1:10" ht="12.75">
      <c r="A44" s="300" t="s">
        <v>1366</v>
      </c>
      <c r="B44" s="644"/>
      <c r="C44" s="644"/>
      <c r="D44" s="644"/>
      <c r="E44" s="644"/>
      <c r="F44" s="644"/>
      <c r="G44" s="644"/>
      <c r="H44" s="644"/>
      <c r="I44" s="644"/>
      <c r="J44" s="644"/>
    </row>
    <row r="45" spans="1:10" ht="12.75">
      <c r="A45" s="329" t="s">
        <v>233</v>
      </c>
      <c r="B45" s="300">
        <v>9651</v>
      </c>
      <c r="C45" s="300">
        <v>8745</v>
      </c>
      <c r="D45" s="300">
        <v>9663</v>
      </c>
      <c r="E45" s="300">
        <v>10277</v>
      </c>
      <c r="F45" s="300">
        <v>10449</v>
      </c>
      <c r="G45" s="300">
        <v>10837</v>
      </c>
      <c r="H45" s="300">
        <v>11308</v>
      </c>
      <c r="I45" s="300">
        <v>11800</v>
      </c>
      <c r="J45" s="300">
        <v>12300</v>
      </c>
    </row>
    <row r="46" spans="1:10" ht="12.75">
      <c r="A46" s="329" t="s">
        <v>1365</v>
      </c>
      <c r="B46" s="300">
        <v>34</v>
      </c>
      <c r="C46" s="300">
        <v>34</v>
      </c>
      <c r="D46" s="300">
        <v>34</v>
      </c>
      <c r="E46" s="300">
        <v>34</v>
      </c>
      <c r="F46" s="300">
        <v>34</v>
      </c>
      <c r="G46" s="300">
        <v>34</v>
      </c>
      <c r="H46" s="300">
        <v>34</v>
      </c>
      <c r="I46" s="300">
        <v>34</v>
      </c>
      <c r="J46" s="300">
        <v>34</v>
      </c>
    </row>
    <row r="47" spans="1:10" ht="12.75">
      <c r="A47" s="300" t="s">
        <v>1364</v>
      </c>
      <c r="B47" s="300">
        <v>452</v>
      </c>
      <c r="C47" s="300">
        <v>338</v>
      </c>
      <c r="D47" s="300">
        <v>721</v>
      </c>
      <c r="E47" s="300">
        <v>808</v>
      </c>
      <c r="F47" s="300">
        <v>884</v>
      </c>
      <c r="G47" s="300">
        <v>897</v>
      </c>
      <c r="H47" s="426">
        <v>706</v>
      </c>
      <c r="I47" s="300">
        <v>980</v>
      </c>
      <c r="J47" s="300">
        <v>1000</v>
      </c>
    </row>
    <row r="48" spans="1:10" ht="12.75">
      <c r="A48" s="300" t="s">
        <v>1240</v>
      </c>
      <c r="B48" s="300">
        <v>403</v>
      </c>
      <c r="C48" s="300">
        <v>259</v>
      </c>
      <c r="D48" s="300">
        <v>848</v>
      </c>
      <c r="E48" s="300">
        <v>1045</v>
      </c>
      <c r="F48" s="300">
        <v>1269</v>
      </c>
      <c r="G48" s="300">
        <v>1385</v>
      </c>
      <c r="H48" s="300">
        <v>1514</v>
      </c>
      <c r="I48" s="300">
        <v>1600</v>
      </c>
      <c r="J48" s="300">
        <v>1700</v>
      </c>
    </row>
    <row r="49" spans="1:12" ht="12.75">
      <c r="A49" s="300" t="s">
        <v>1357</v>
      </c>
      <c r="B49" s="420">
        <v>0</v>
      </c>
      <c r="C49" s="420">
        <v>0</v>
      </c>
      <c r="D49" s="420">
        <v>0</v>
      </c>
      <c r="E49" s="420">
        <v>0</v>
      </c>
      <c r="F49" s="420">
        <v>0</v>
      </c>
      <c r="G49" s="420">
        <v>0</v>
      </c>
      <c r="H49" s="420">
        <v>0</v>
      </c>
      <c r="I49" s="420">
        <v>0</v>
      </c>
      <c r="J49" s="420">
        <v>0</v>
      </c>
      <c r="L49" s="420"/>
    </row>
    <row r="50" spans="1:10" ht="12.75">
      <c r="A50" s="300" t="s">
        <v>1356</v>
      </c>
      <c r="B50" s="420">
        <v>0</v>
      </c>
      <c r="C50" s="420">
        <v>0</v>
      </c>
      <c r="D50" s="420">
        <v>0</v>
      </c>
      <c r="E50" s="420">
        <v>0</v>
      </c>
      <c r="F50" s="420">
        <v>0</v>
      </c>
      <c r="G50" s="420">
        <v>0</v>
      </c>
      <c r="H50" s="420">
        <v>0</v>
      </c>
      <c r="I50" s="420">
        <v>0</v>
      </c>
      <c r="J50" s="420">
        <v>0</v>
      </c>
    </row>
    <row r="51" spans="1:10" ht="12.75">
      <c r="A51" s="300" t="s">
        <v>1360</v>
      </c>
      <c r="B51" s="420">
        <v>0</v>
      </c>
      <c r="C51" s="420">
        <v>0</v>
      </c>
      <c r="D51" s="420">
        <v>0</v>
      </c>
      <c r="E51" s="420">
        <v>0</v>
      </c>
      <c r="F51" s="420">
        <v>0</v>
      </c>
      <c r="G51" s="420">
        <v>0</v>
      </c>
      <c r="H51" s="420">
        <v>0</v>
      </c>
      <c r="I51" s="420">
        <v>0</v>
      </c>
      <c r="J51" s="420">
        <v>0</v>
      </c>
    </row>
    <row r="52" spans="1:10" ht="12.75">
      <c r="A52" s="428" t="s">
        <v>759</v>
      </c>
      <c r="B52" s="333">
        <f aca="true" t="shared" si="7" ref="B52:J52">SUM(B43:B51)</f>
        <v>77084</v>
      </c>
      <c r="C52" s="333">
        <f t="shared" si="7"/>
        <v>77738</v>
      </c>
      <c r="D52" s="333">
        <f t="shared" si="7"/>
        <v>92805</v>
      </c>
      <c r="E52" s="333">
        <f t="shared" si="7"/>
        <v>96050</v>
      </c>
      <c r="F52" s="333">
        <f t="shared" si="7"/>
        <v>100351</v>
      </c>
      <c r="G52" s="333">
        <f t="shared" si="7"/>
        <v>104387</v>
      </c>
      <c r="H52" s="333">
        <f t="shared" si="7"/>
        <v>108114</v>
      </c>
      <c r="I52" s="333">
        <f t="shared" si="7"/>
        <v>109414</v>
      </c>
      <c r="J52" s="333">
        <f t="shared" si="7"/>
        <v>113034</v>
      </c>
    </row>
    <row r="53" ht="12.75">
      <c r="A53" s="428"/>
    </row>
    <row r="54" ht="12.75">
      <c r="A54" s="421" t="s">
        <v>1363</v>
      </c>
    </row>
    <row r="55" ht="12.75">
      <c r="A55" s="300" t="s">
        <v>1362</v>
      </c>
    </row>
    <row r="56" ht="12.75">
      <c r="A56" s="300" t="s">
        <v>1361</v>
      </c>
    </row>
    <row r="57" ht="12.75">
      <c r="A57" s="300" t="s">
        <v>233</v>
      </c>
    </row>
    <row r="58" ht="12.75">
      <c r="A58" s="300" t="s">
        <v>1360</v>
      </c>
    </row>
    <row r="59" ht="12.75">
      <c r="A59" s="300" t="s">
        <v>1359</v>
      </c>
    </row>
    <row r="60" ht="12.75">
      <c r="A60" s="300" t="s">
        <v>1358</v>
      </c>
    </row>
    <row r="61" ht="12.75">
      <c r="A61" s="300" t="s">
        <v>1357</v>
      </c>
    </row>
    <row r="62" ht="12.75">
      <c r="A62" s="300" t="s">
        <v>1240</v>
      </c>
    </row>
    <row r="63" ht="12.75">
      <c r="A63" s="300" t="s">
        <v>1356</v>
      </c>
    </row>
    <row r="64" ht="12.75">
      <c r="A64" s="300" t="s">
        <v>1355</v>
      </c>
    </row>
    <row r="66" spans="1:6" ht="12.75">
      <c r="A66" s="300"/>
      <c r="B66" s="434"/>
      <c r="C66" s="434"/>
      <c r="D66" s="434"/>
      <c r="E66" s="434"/>
      <c r="F66" s="434"/>
    </row>
    <row r="67" spans="1:6" ht="12.75">
      <c r="A67" s="300"/>
      <c r="B67" s="434"/>
      <c r="C67" s="434"/>
      <c r="D67" s="434"/>
      <c r="E67" s="434"/>
      <c r="F67" s="434"/>
    </row>
  </sheetData>
  <sheetProtection/>
  <mergeCells count="30">
    <mergeCell ref="J43:J44"/>
    <mergeCell ref="B43:B44"/>
    <mergeCell ref="C43:C44"/>
    <mergeCell ref="D43:D44"/>
    <mergeCell ref="E43:E44"/>
    <mergeCell ref="F43:F44"/>
    <mergeCell ref="I9:I10"/>
    <mergeCell ref="B9:B10"/>
    <mergeCell ref="C9:C10"/>
    <mergeCell ref="D9:D10"/>
    <mergeCell ref="E9:E10"/>
    <mergeCell ref="G43:G44"/>
    <mergeCell ref="H43:H44"/>
    <mergeCell ref="I43:I44"/>
    <mergeCell ref="J9:J10"/>
    <mergeCell ref="B32:B33"/>
    <mergeCell ref="C32:C33"/>
    <mergeCell ref="D32:D33"/>
    <mergeCell ref="E32:E33"/>
    <mergeCell ref="F32:F33"/>
    <mergeCell ref="G32:G33"/>
    <mergeCell ref="H32:H33"/>
    <mergeCell ref="I32:I33"/>
    <mergeCell ref="J32:J33"/>
    <mergeCell ref="A3:H3"/>
    <mergeCell ref="A4:A5"/>
    <mergeCell ref="B4:H4"/>
    <mergeCell ref="G9:G10"/>
    <mergeCell ref="H9:H10"/>
    <mergeCell ref="F9:F10"/>
  </mergeCells>
  <printOptions gridLines="1" horizontalCentered="1"/>
  <pageMargins left="0.511811023622047" right="0.433070866141732" top="1.10236220472441" bottom="0.984251968503937" header="0.78740157480315" footer="0.511811023622047"/>
  <pageSetup firstPageNumber="178" useFirstPageNumber="1" horizontalDpi="600" verticalDpi="600" orientation="landscape" paperSize="9" scale="93" r:id="rId1"/>
  <headerFooter alignWithMargins="0">
    <oddHeader>&amp;L&amp;"-,Bold"Name of State: SIKKIM&amp;C&amp;"Arial,Bold"&amp;12Details of Consumer Category-wise Sales  &amp;R&amp;"-,Bold"Statement - 22</oddHeader>
    <oddFooter>&amp;C&amp;P</oddFooter>
  </headerFooter>
  <rowBreaks count="2" manualBreakCount="2">
    <brk id="29" max="255" man="1"/>
    <brk id="64" max="9" man="1"/>
  </rowBreaks>
  <colBreaks count="1" manualBreakCount="1">
    <brk id="10" max="66" man="1"/>
  </colBreaks>
</worksheet>
</file>

<file path=xl/worksheets/sheet54.xml><?xml version="1.0" encoding="utf-8"?>
<worksheet xmlns="http://schemas.openxmlformats.org/spreadsheetml/2006/main" xmlns:r="http://schemas.openxmlformats.org/officeDocument/2006/relationships">
  <dimension ref="A1:L54"/>
  <sheetViews>
    <sheetView zoomScaleSheetLayoutView="100" zoomScalePageLayoutView="0" workbookViewId="0" topLeftCell="A1">
      <selection activeCell="B11" sqref="B11"/>
    </sheetView>
  </sheetViews>
  <sheetFormatPr defaultColWidth="10.28125" defaultRowHeight="15"/>
  <cols>
    <col min="1" max="1" width="7.140625" style="300" customWidth="1"/>
    <col min="2" max="2" width="51.7109375" style="329" customWidth="1"/>
    <col min="3" max="5" width="7.57421875" style="300" bestFit="1" customWidth="1"/>
    <col min="6" max="9" width="10.7109375" style="300" customWidth="1"/>
    <col min="10" max="10" width="9.8515625" style="300" bestFit="1" customWidth="1"/>
    <col min="11" max="11" width="10.140625" style="300" bestFit="1" customWidth="1"/>
    <col min="12" max="16384" width="10.28125" style="300" customWidth="1"/>
  </cols>
  <sheetData>
    <row r="1" spans="2:9" ht="12.75">
      <c r="B1" s="610" t="s">
        <v>1421</v>
      </c>
      <c r="C1" s="610"/>
      <c r="D1" s="610"/>
      <c r="E1" s="610"/>
      <c r="F1" s="610"/>
      <c r="G1" s="610"/>
      <c r="H1" s="610"/>
      <c r="I1" s="610"/>
    </row>
    <row r="2" spans="2:9" ht="12.75">
      <c r="B2" s="610"/>
      <c r="C2" s="610"/>
      <c r="D2" s="610"/>
      <c r="E2" s="610"/>
      <c r="F2" s="610"/>
      <c r="G2" s="610"/>
      <c r="H2" s="610"/>
      <c r="I2" s="610"/>
    </row>
    <row r="3" spans="1:8" ht="12.75">
      <c r="A3" s="333" t="s">
        <v>748</v>
      </c>
      <c r="H3" s="367" t="s">
        <v>1420</v>
      </c>
    </row>
    <row r="4" ht="12.75">
      <c r="H4" s="367" t="s">
        <v>1419</v>
      </c>
    </row>
    <row r="5" spans="1:11" ht="12.75">
      <c r="A5" s="610" t="s">
        <v>1338</v>
      </c>
      <c r="B5" s="610"/>
      <c r="C5" s="619" t="s">
        <v>155</v>
      </c>
      <c r="D5" s="619"/>
      <c r="E5" s="619"/>
      <c r="F5" s="619"/>
      <c r="G5" s="619"/>
      <c r="H5" s="619"/>
      <c r="I5" s="619"/>
      <c r="J5" s="338" t="s">
        <v>126</v>
      </c>
      <c r="K5" s="338" t="s">
        <v>125</v>
      </c>
    </row>
    <row r="6" spans="1:11" ht="12.75">
      <c r="A6" s="610"/>
      <c r="B6" s="610"/>
      <c r="C6" s="338" t="s">
        <v>122</v>
      </c>
      <c r="D6" s="338" t="s">
        <v>121</v>
      </c>
      <c r="E6" s="338" t="s">
        <v>120</v>
      </c>
      <c r="F6" s="338" t="s">
        <v>119</v>
      </c>
      <c r="G6" s="338" t="s">
        <v>118</v>
      </c>
      <c r="H6" s="338" t="s">
        <v>117</v>
      </c>
      <c r="I6" s="338" t="s">
        <v>116</v>
      </c>
      <c r="J6" s="338" t="s">
        <v>115</v>
      </c>
      <c r="K6" s="338" t="s">
        <v>114</v>
      </c>
    </row>
    <row r="7" spans="1:11" ht="12.75">
      <c r="A7" s="308">
        <v>1</v>
      </c>
      <c r="B7" s="308">
        <v>2</v>
      </c>
      <c r="C7" s="338">
        <v>2</v>
      </c>
      <c r="D7" s="338">
        <v>3</v>
      </c>
      <c r="E7" s="338">
        <v>4</v>
      </c>
      <c r="F7" s="338">
        <v>5</v>
      </c>
      <c r="G7" s="338">
        <v>6</v>
      </c>
      <c r="H7" s="338">
        <v>7</v>
      </c>
      <c r="I7" s="338">
        <v>8</v>
      </c>
      <c r="J7" s="338">
        <v>9</v>
      </c>
      <c r="K7" s="338">
        <v>10</v>
      </c>
    </row>
    <row r="8" spans="1:2" ht="12.75">
      <c r="A8" s="300">
        <v>1</v>
      </c>
      <c r="B8" s="421" t="s">
        <v>1418</v>
      </c>
    </row>
    <row r="9" spans="1:11" ht="12.75">
      <c r="A9" s="300">
        <v>1.1</v>
      </c>
      <c r="B9" s="300" t="s">
        <v>1417</v>
      </c>
      <c r="C9" s="420">
        <v>53.75</v>
      </c>
      <c r="D9" s="420">
        <v>75.35</v>
      </c>
      <c r="E9" s="420">
        <v>80.41</v>
      </c>
      <c r="F9" s="300">
        <v>98.16</v>
      </c>
      <c r="G9" s="300">
        <v>112.95</v>
      </c>
      <c r="H9" s="420">
        <v>119.74</v>
      </c>
      <c r="I9" s="420">
        <v>169.19</v>
      </c>
      <c r="J9" s="420">
        <v>160</v>
      </c>
      <c r="K9" s="420">
        <v>167</v>
      </c>
    </row>
    <row r="10" spans="1:11" ht="12.75">
      <c r="A10" s="300">
        <v>1.2</v>
      </c>
      <c r="B10" s="300" t="s">
        <v>1416</v>
      </c>
      <c r="C10" s="420">
        <v>146.41</v>
      </c>
      <c r="D10" s="420">
        <v>162.87</v>
      </c>
      <c r="E10" s="420">
        <v>109.22</v>
      </c>
      <c r="F10" s="300">
        <v>86.68</v>
      </c>
      <c r="G10" s="300">
        <v>124.9</v>
      </c>
      <c r="H10" s="420">
        <v>95.89</v>
      </c>
      <c r="I10" s="420">
        <v>70.72</v>
      </c>
      <c r="J10" s="420">
        <v>70</v>
      </c>
      <c r="K10" s="420">
        <v>75</v>
      </c>
    </row>
    <row r="11" spans="1:11" ht="12.75">
      <c r="A11" s="300">
        <v>1.3</v>
      </c>
      <c r="B11" s="300" t="s">
        <v>1415</v>
      </c>
      <c r="C11" s="420">
        <v>0</v>
      </c>
      <c r="D11" s="420">
        <v>0</v>
      </c>
      <c r="E11" s="420">
        <v>0</v>
      </c>
      <c r="F11" s="420">
        <v>0</v>
      </c>
      <c r="G11" s="420">
        <v>0</v>
      </c>
      <c r="H11" s="420">
        <v>0</v>
      </c>
      <c r="I11" s="420">
        <v>0</v>
      </c>
      <c r="J11" s="420">
        <v>0</v>
      </c>
      <c r="K11" s="420">
        <v>0</v>
      </c>
    </row>
    <row r="12" spans="1:11" ht="12.75">
      <c r="A12" s="300">
        <v>1.4</v>
      </c>
      <c r="B12" s="300" t="s">
        <v>1414</v>
      </c>
      <c r="C12" s="420">
        <v>0</v>
      </c>
      <c r="D12" s="420">
        <v>0</v>
      </c>
      <c r="E12" s="420">
        <v>0</v>
      </c>
      <c r="F12" s="420">
        <v>0</v>
      </c>
      <c r="G12" s="420">
        <v>0</v>
      </c>
      <c r="H12" s="420">
        <v>0</v>
      </c>
      <c r="I12" s="420">
        <v>0</v>
      </c>
      <c r="J12" s="420">
        <v>0</v>
      </c>
      <c r="K12" s="420">
        <v>0</v>
      </c>
    </row>
    <row r="13" spans="2:11" ht="12.75">
      <c r="B13" s="333" t="s">
        <v>1413</v>
      </c>
      <c r="C13" s="427">
        <f aca="true" t="shared" si="0" ref="C13:K13">SUM(C9:C12)</f>
        <v>200.16</v>
      </c>
      <c r="D13" s="427">
        <f t="shared" si="0"/>
        <v>238.22</v>
      </c>
      <c r="E13" s="427">
        <f t="shared" si="0"/>
        <v>189.63</v>
      </c>
      <c r="F13" s="427">
        <f t="shared" si="0"/>
        <v>184.84</v>
      </c>
      <c r="G13" s="427">
        <f t="shared" si="0"/>
        <v>237.85000000000002</v>
      </c>
      <c r="H13" s="427">
        <f t="shared" si="0"/>
        <v>215.63</v>
      </c>
      <c r="I13" s="427">
        <f t="shared" si="0"/>
        <v>239.91</v>
      </c>
      <c r="J13" s="427">
        <f t="shared" si="0"/>
        <v>230</v>
      </c>
      <c r="K13" s="427">
        <f t="shared" si="0"/>
        <v>242</v>
      </c>
    </row>
    <row r="14" spans="1:2" ht="12.75">
      <c r="A14" s="300">
        <v>2</v>
      </c>
      <c r="B14" s="421" t="s">
        <v>1412</v>
      </c>
    </row>
    <row r="15" spans="1:2" ht="12.75">
      <c r="A15" s="300">
        <v>2.1</v>
      </c>
      <c r="B15" s="333" t="s">
        <v>1411</v>
      </c>
    </row>
    <row r="16" spans="1:11" ht="12.75">
      <c r="A16" s="301" t="s">
        <v>140</v>
      </c>
      <c r="B16" s="300" t="s">
        <v>1410</v>
      </c>
      <c r="C16" s="420">
        <v>0</v>
      </c>
      <c r="D16" s="420">
        <v>0</v>
      </c>
      <c r="E16" s="420">
        <v>0</v>
      </c>
      <c r="F16" s="420">
        <v>0</v>
      </c>
      <c r="G16" s="420">
        <v>0</v>
      </c>
      <c r="H16" s="420">
        <v>0</v>
      </c>
      <c r="I16" s="420">
        <v>0</v>
      </c>
      <c r="J16" s="420">
        <v>0</v>
      </c>
      <c r="K16" s="420">
        <v>0</v>
      </c>
    </row>
    <row r="17" spans="1:11" ht="12.75">
      <c r="A17" s="301" t="s">
        <v>138</v>
      </c>
      <c r="B17" s="300" t="s">
        <v>1409</v>
      </c>
      <c r="C17" s="420">
        <v>0.1138</v>
      </c>
      <c r="D17" s="420">
        <v>0.116</v>
      </c>
      <c r="E17" s="420">
        <v>0.13</v>
      </c>
      <c r="F17" s="300">
        <v>0.14</v>
      </c>
      <c r="G17" s="300">
        <v>0.15</v>
      </c>
      <c r="H17" s="420">
        <v>0.16</v>
      </c>
      <c r="I17" s="420">
        <v>0.19</v>
      </c>
      <c r="J17" s="420">
        <v>0.2</v>
      </c>
      <c r="K17" s="420">
        <v>0.2</v>
      </c>
    </row>
    <row r="18" spans="1:11" ht="12.75">
      <c r="A18" s="301" t="s">
        <v>136</v>
      </c>
      <c r="B18" s="300" t="s">
        <v>1408</v>
      </c>
      <c r="C18" s="420">
        <v>0</v>
      </c>
      <c r="D18" s="420">
        <v>0</v>
      </c>
      <c r="E18" s="420">
        <v>0</v>
      </c>
      <c r="F18" s="420">
        <v>0</v>
      </c>
      <c r="G18" s="420">
        <v>0</v>
      </c>
      <c r="H18" s="420">
        <v>0</v>
      </c>
      <c r="I18" s="420">
        <v>0</v>
      </c>
      <c r="J18" s="420">
        <v>0</v>
      </c>
      <c r="K18" s="420">
        <v>0</v>
      </c>
    </row>
    <row r="19" spans="1:11" ht="12.75">
      <c r="A19" s="301" t="s">
        <v>1407</v>
      </c>
      <c r="B19" s="300" t="s">
        <v>1292</v>
      </c>
      <c r="C19" s="420">
        <v>0</v>
      </c>
      <c r="D19" s="420">
        <v>0</v>
      </c>
      <c r="E19" s="420">
        <v>0</v>
      </c>
      <c r="F19" s="420">
        <v>0</v>
      </c>
      <c r="G19" s="420">
        <v>0</v>
      </c>
      <c r="H19" s="420">
        <v>0</v>
      </c>
      <c r="I19" s="420">
        <v>0</v>
      </c>
      <c r="J19" s="420">
        <v>0</v>
      </c>
      <c r="K19" s="420">
        <v>0</v>
      </c>
    </row>
    <row r="20" spans="1:12" ht="12.75">
      <c r="A20" s="301" t="s">
        <v>1406</v>
      </c>
      <c r="B20" s="300" t="s">
        <v>1405</v>
      </c>
      <c r="C20" s="420">
        <v>0.0727</v>
      </c>
      <c r="D20" s="420">
        <v>0.0514</v>
      </c>
      <c r="E20" s="420">
        <v>0</v>
      </c>
      <c r="F20" s="420">
        <v>0</v>
      </c>
      <c r="G20" s="420">
        <v>0</v>
      </c>
      <c r="H20" s="420">
        <v>0</v>
      </c>
      <c r="I20" s="420">
        <v>0</v>
      </c>
      <c r="J20" s="420">
        <v>0</v>
      </c>
      <c r="K20" s="420">
        <v>0</v>
      </c>
      <c r="L20" s="420"/>
    </row>
    <row r="21" spans="1:11" ht="12.75">
      <c r="A21" s="301" t="s">
        <v>1404</v>
      </c>
      <c r="B21" s="300" t="s">
        <v>1403</v>
      </c>
      <c r="C21" s="420">
        <v>0</v>
      </c>
      <c r="D21" s="420">
        <v>0</v>
      </c>
      <c r="E21" s="420">
        <v>0</v>
      </c>
      <c r="F21" s="420">
        <v>0</v>
      </c>
      <c r="G21" s="420">
        <v>0</v>
      </c>
      <c r="H21" s="420">
        <v>0</v>
      </c>
      <c r="I21" s="420">
        <v>0</v>
      </c>
      <c r="J21" s="420">
        <v>0</v>
      </c>
      <c r="K21" s="420">
        <v>0</v>
      </c>
    </row>
    <row r="22" spans="1:11" ht="12.75">
      <c r="A22" s="301" t="s">
        <v>1402</v>
      </c>
      <c r="B22" s="300" t="s">
        <v>736</v>
      </c>
      <c r="C22" s="420">
        <v>0</v>
      </c>
      <c r="D22" s="420">
        <v>0</v>
      </c>
      <c r="E22" s="420">
        <v>0</v>
      </c>
      <c r="F22" s="420">
        <v>0</v>
      </c>
      <c r="G22" s="420">
        <v>0</v>
      </c>
      <c r="H22" s="420">
        <v>0</v>
      </c>
      <c r="I22" s="420">
        <v>0</v>
      </c>
      <c r="J22" s="420">
        <v>0</v>
      </c>
      <c r="K22" s="420">
        <v>0</v>
      </c>
    </row>
    <row r="23" spans="2:11" ht="12.75">
      <c r="B23" s="338" t="s">
        <v>1401</v>
      </c>
      <c r="C23" s="427">
        <f aca="true" t="shared" si="1" ref="C23:K23">SUM(C16:C22)</f>
        <v>0.1865</v>
      </c>
      <c r="D23" s="427">
        <f t="shared" si="1"/>
        <v>0.1674</v>
      </c>
      <c r="E23" s="427">
        <f t="shared" si="1"/>
        <v>0.13</v>
      </c>
      <c r="F23" s="427">
        <f t="shared" si="1"/>
        <v>0.14</v>
      </c>
      <c r="G23" s="427">
        <f t="shared" si="1"/>
        <v>0.15</v>
      </c>
      <c r="H23" s="427">
        <f t="shared" si="1"/>
        <v>0.16</v>
      </c>
      <c r="I23" s="427">
        <f t="shared" si="1"/>
        <v>0.19</v>
      </c>
      <c r="J23" s="427">
        <f t="shared" si="1"/>
        <v>0.2</v>
      </c>
      <c r="K23" s="427">
        <f t="shared" si="1"/>
        <v>0.2</v>
      </c>
    </row>
    <row r="24" spans="1:11" ht="12.75">
      <c r="A24" s="300">
        <v>2.2</v>
      </c>
      <c r="B24" s="300" t="s">
        <v>1400</v>
      </c>
      <c r="C24" s="420">
        <v>185.97</v>
      </c>
      <c r="D24" s="420">
        <v>213.46</v>
      </c>
      <c r="E24" s="420">
        <v>230.59</v>
      </c>
      <c r="F24" s="300">
        <v>230.63</v>
      </c>
      <c r="G24" s="300">
        <v>196.23</v>
      </c>
      <c r="H24" s="420">
        <v>179.12</v>
      </c>
      <c r="I24" s="420">
        <v>188.29</v>
      </c>
      <c r="J24" s="420">
        <v>210</v>
      </c>
      <c r="K24" s="420">
        <v>220</v>
      </c>
    </row>
    <row r="25" spans="1:11" ht="12.75">
      <c r="A25" s="300">
        <v>2.3</v>
      </c>
      <c r="B25" s="300" t="s">
        <v>1399</v>
      </c>
      <c r="C25" s="420">
        <v>13.61</v>
      </c>
      <c r="D25" s="420">
        <v>14.16</v>
      </c>
      <c r="E25" s="420">
        <v>14.41</v>
      </c>
      <c r="F25" s="300">
        <v>17.17</v>
      </c>
      <c r="G25" s="300">
        <v>24.66</v>
      </c>
      <c r="H25" s="420">
        <v>24.05</v>
      </c>
      <c r="I25" s="420">
        <v>22.29</v>
      </c>
      <c r="J25" s="420">
        <v>21.8</v>
      </c>
      <c r="K25" s="300">
        <v>26.51</v>
      </c>
    </row>
    <row r="26" spans="1:11" ht="12.75">
      <c r="A26" s="300">
        <v>2.4</v>
      </c>
      <c r="B26" s="300" t="s">
        <v>1398</v>
      </c>
      <c r="C26" s="420">
        <v>0</v>
      </c>
      <c r="D26" s="420">
        <v>0</v>
      </c>
      <c r="E26" s="420">
        <v>0</v>
      </c>
      <c r="F26" s="420">
        <v>0</v>
      </c>
      <c r="G26" s="420">
        <v>0</v>
      </c>
      <c r="H26" s="420">
        <v>0</v>
      </c>
      <c r="I26" s="420">
        <v>0</v>
      </c>
      <c r="J26" s="420">
        <v>0</v>
      </c>
      <c r="K26" s="420">
        <v>0</v>
      </c>
    </row>
    <row r="27" spans="1:11" ht="12.75">
      <c r="A27" s="300">
        <v>2.5</v>
      </c>
      <c r="B27" s="300" t="s">
        <v>1397</v>
      </c>
      <c r="C27" s="420">
        <v>22.93</v>
      </c>
      <c r="D27" s="420">
        <v>25.29</v>
      </c>
      <c r="E27" s="420">
        <v>27.06</v>
      </c>
      <c r="F27" s="420">
        <v>27.7</v>
      </c>
      <c r="G27" s="300">
        <v>77.1</v>
      </c>
      <c r="H27" s="420">
        <v>99</v>
      </c>
      <c r="I27" s="420">
        <v>102.14</v>
      </c>
      <c r="J27" s="300">
        <v>107.32</v>
      </c>
      <c r="K27" s="300">
        <v>114.08</v>
      </c>
    </row>
    <row r="28" spans="1:11" ht="12.75">
      <c r="A28" s="300">
        <v>2.6</v>
      </c>
      <c r="B28" s="300" t="s">
        <v>1396</v>
      </c>
      <c r="C28" s="420">
        <v>0</v>
      </c>
      <c r="D28" s="420">
        <v>0</v>
      </c>
      <c r="E28" s="420">
        <v>0</v>
      </c>
      <c r="F28" s="420">
        <v>0</v>
      </c>
      <c r="G28" s="420">
        <v>0</v>
      </c>
      <c r="H28" s="420">
        <v>0</v>
      </c>
      <c r="I28" s="420">
        <v>0</v>
      </c>
      <c r="J28" s="420">
        <v>0</v>
      </c>
      <c r="K28" s="420">
        <v>0</v>
      </c>
    </row>
    <row r="29" spans="2:11" ht="12.75">
      <c r="B29" s="338" t="s">
        <v>1395</v>
      </c>
      <c r="C29" s="427">
        <f aca="true" t="shared" si="2" ref="C29:K29">SUM(C24:C28)</f>
        <v>222.51</v>
      </c>
      <c r="D29" s="427">
        <f t="shared" si="2"/>
        <v>252.91</v>
      </c>
      <c r="E29" s="427">
        <f t="shared" si="2"/>
        <v>272.06</v>
      </c>
      <c r="F29" s="427">
        <f t="shared" si="2"/>
        <v>275.5</v>
      </c>
      <c r="G29" s="427">
        <f t="shared" si="2"/>
        <v>297.99</v>
      </c>
      <c r="H29" s="427">
        <f t="shared" si="2"/>
        <v>302.17</v>
      </c>
      <c r="I29" s="427">
        <f t="shared" si="2"/>
        <v>312.71999999999997</v>
      </c>
      <c r="J29" s="427">
        <f t="shared" si="2"/>
        <v>339.12</v>
      </c>
      <c r="K29" s="427">
        <f t="shared" si="2"/>
        <v>360.59</v>
      </c>
    </row>
    <row r="30" spans="1:2" ht="12.75">
      <c r="A30" s="300">
        <v>2.7</v>
      </c>
      <c r="B30" s="333" t="s">
        <v>1394</v>
      </c>
    </row>
    <row r="31" spans="1:11" ht="12.75">
      <c r="A31" s="301" t="s">
        <v>140</v>
      </c>
      <c r="B31" s="300" t="s">
        <v>1393</v>
      </c>
      <c r="C31" s="420">
        <v>0</v>
      </c>
      <c r="D31" s="420">
        <v>0</v>
      </c>
      <c r="E31" s="420">
        <v>0</v>
      </c>
      <c r="F31" s="420">
        <v>0</v>
      </c>
      <c r="G31" s="420">
        <v>0</v>
      </c>
      <c r="H31" s="420">
        <v>0</v>
      </c>
      <c r="I31" s="420">
        <v>0</v>
      </c>
      <c r="J31" s="420">
        <v>0</v>
      </c>
      <c r="K31" s="420">
        <v>0</v>
      </c>
    </row>
    <row r="32" spans="1:11" ht="12.75">
      <c r="A32" s="301" t="s">
        <v>138</v>
      </c>
      <c r="B32" s="300" t="s">
        <v>1392</v>
      </c>
      <c r="C32" s="420">
        <v>0</v>
      </c>
      <c r="D32" s="420">
        <v>0</v>
      </c>
      <c r="E32" s="420">
        <v>0</v>
      </c>
      <c r="F32" s="420">
        <v>0</v>
      </c>
      <c r="G32" s="420">
        <v>0</v>
      </c>
      <c r="H32" s="420">
        <v>0</v>
      </c>
      <c r="I32" s="420">
        <v>0</v>
      </c>
      <c r="J32" s="420">
        <v>0</v>
      </c>
      <c r="K32" s="420">
        <v>0</v>
      </c>
    </row>
    <row r="33" spans="1:11" ht="12.75">
      <c r="A33" s="301" t="s">
        <v>136</v>
      </c>
      <c r="B33" s="300" t="s">
        <v>1391</v>
      </c>
      <c r="C33" s="420">
        <v>0</v>
      </c>
      <c r="D33" s="420">
        <v>0</v>
      </c>
      <c r="E33" s="420">
        <v>0</v>
      </c>
      <c r="F33" s="420">
        <v>0</v>
      </c>
      <c r="G33" s="420">
        <v>0</v>
      </c>
      <c r="H33" s="420">
        <v>0</v>
      </c>
      <c r="I33" s="420">
        <v>0</v>
      </c>
      <c r="J33" s="420">
        <v>0</v>
      </c>
      <c r="K33" s="420">
        <v>0</v>
      </c>
    </row>
    <row r="34" spans="2:11" ht="12.75">
      <c r="B34" s="333" t="s">
        <v>1390</v>
      </c>
      <c r="C34" s="427">
        <v>0</v>
      </c>
      <c r="D34" s="427">
        <v>0</v>
      </c>
      <c r="E34" s="427">
        <v>0</v>
      </c>
      <c r="F34" s="427">
        <v>0</v>
      </c>
      <c r="G34" s="427">
        <v>0</v>
      </c>
      <c r="H34" s="427">
        <v>0</v>
      </c>
      <c r="I34" s="427">
        <v>0</v>
      </c>
      <c r="J34" s="427">
        <v>0</v>
      </c>
      <c r="K34" s="427">
        <v>0</v>
      </c>
    </row>
    <row r="35" spans="2:11" ht="12.75">
      <c r="B35" s="300" t="s">
        <v>1389</v>
      </c>
      <c r="C35" s="420">
        <v>0</v>
      </c>
      <c r="D35" s="420">
        <v>0</v>
      </c>
      <c r="E35" s="420">
        <v>0</v>
      </c>
      <c r="F35" s="420">
        <v>0</v>
      </c>
      <c r="G35" s="420">
        <v>0</v>
      </c>
      <c r="H35" s="420">
        <v>0</v>
      </c>
      <c r="I35" s="420">
        <v>0</v>
      </c>
      <c r="J35" s="420">
        <v>0</v>
      </c>
      <c r="K35" s="420">
        <v>0</v>
      </c>
    </row>
    <row r="36" spans="2:11" ht="12.75">
      <c r="B36" s="333" t="s">
        <v>1388</v>
      </c>
      <c r="C36" s="427">
        <v>0</v>
      </c>
      <c r="D36" s="427">
        <v>0</v>
      </c>
      <c r="E36" s="427">
        <v>0</v>
      </c>
      <c r="F36" s="427">
        <v>0</v>
      </c>
      <c r="G36" s="427">
        <v>0</v>
      </c>
      <c r="H36" s="427">
        <v>0</v>
      </c>
      <c r="I36" s="427">
        <v>0</v>
      </c>
      <c r="J36" s="427">
        <v>0</v>
      </c>
      <c r="K36" s="427">
        <v>0</v>
      </c>
    </row>
    <row r="37" spans="1:11" ht="12.75">
      <c r="A37" s="300">
        <v>2.8</v>
      </c>
      <c r="B37" s="300" t="s">
        <v>447</v>
      </c>
      <c r="C37" s="420">
        <v>0</v>
      </c>
      <c r="D37" s="420">
        <v>0</v>
      </c>
      <c r="E37" s="420">
        <v>0</v>
      </c>
      <c r="F37" s="420">
        <v>0</v>
      </c>
      <c r="G37" s="420">
        <v>0</v>
      </c>
      <c r="H37" s="420">
        <v>0</v>
      </c>
      <c r="I37" s="420">
        <v>0</v>
      </c>
      <c r="J37" s="420">
        <v>0</v>
      </c>
      <c r="K37" s="420">
        <v>0</v>
      </c>
    </row>
    <row r="38" spans="1:11" ht="12.75">
      <c r="A38" s="300">
        <v>2.9</v>
      </c>
      <c r="B38" s="300" t="s">
        <v>1387</v>
      </c>
      <c r="C38" s="420">
        <v>0</v>
      </c>
      <c r="D38" s="420">
        <v>0</v>
      </c>
      <c r="E38" s="420">
        <v>0</v>
      </c>
      <c r="F38" s="420">
        <v>0</v>
      </c>
      <c r="G38" s="420">
        <v>0</v>
      </c>
      <c r="H38" s="420">
        <v>0</v>
      </c>
      <c r="I38" s="420">
        <v>0</v>
      </c>
      <c r="J38" s="420">
        <v>0</v>
      </c>
      <c r="K38" s="420">
        <v>0</v>
      </c>
    </row>
    <row r="39" spans="1:11" ht="12.75">
      <c r="A39" s="300">
        <v>2.1</v>
      </c>
      <c r="B39" s="300" t="s">
        <v>1386</v>
      </c>
      <c r="C39" s="420">
        <v>0</v>
      </c>
      <c r="D39" s="420">
        <v>0</v>
      </c>
      <c r="E39" s="420">
        <v>0</v>
      </c>
      <c r="F39" s="420">
        <v>0</v>
      </c>
      <c r="G39" s="420">
        <v>0</v>
      </c>
      <c r="H39" s="420">
        <v>0</v>
      </c>
      <c r="I39" s="420">
        <v>0</v>
      </c>
      <c r="J39" s="420">
        <v>0</v>
      </c>
      <c r="K39" s="420">
        <v>0</v>
      </c>
    </row>
    <row r="40" spans="2:11" ht="12.75">
      <c r="B40" s="333" t="s">
        <v>1385</v>
      </c>
      <c r="C40" s="427">
        <f aca="true" t="shared" si="3" ref="C40:K40">C23+C29</f>
        <v>222.6965</v>
      </c>
      <c r="D40" s="427">
        <f t="shared" si="3"/>
        <v>253.07739999999998</v>
      </c>
      <c r="E40" s="427">
        <f t="shared" si="3"/>
        <v>272.19</v>
      </c>
      <c r="F40" s="427">
        <f t="shared" si="3"/>
        <v>275.64</v>
      </c>
      <c r="G40" s="427">
        <f t="shared" si="3"/>
        <v>298.14</v>
      </c>
      <c r="H40" s="427">
        <f t="shared" si="3"/>
        <v>302.33000000000004</v>
      </c>
      <c r="I40" s="427">
        <f t="shared" si="3"/>
        <v>312.90999999999997</v>
      </c>
      <c r="J40" s="427">
        <f t="shared" si="3"/>
        <v>339.32</v>
      </c>
      <c r="K40" s="427">
        <f t="shared" si="3"/>
        <v>360.78999999999996</v>
      </c>
    </row>
    <row r="41" spans="1:11" ht="12.75">
      <c r="A41" s="300">
        <v>2.3</v>
      </c>
      <c r="B41" s="300" t="s">
        <v>1384</v>
      </c>
      <c r="C41" s="420">
        <f aca="true" t="shared" si="4" ref="C41:K41">C13-C40</f>
        <v>-22.53649999999999</v>
      </c>
      <c r="D41" s="420">
        <f t="shared" si="4"/>
        <v>-14.857399999999984</v>
      </c>
      <c r="E41" s="420">
        <f t="shared" si="4"/>
        <v>-82.56</v>
      </c>
      <c r="F41" s="420">
        <f t="shared" si="4"/>
        <v>-90.79999999999998</v>
      </c>
      <c r="G41" s="420">
        <f t="shared" si="4"/>
        <v>-60.289999999999964</v>
      </c>
      <c r="H41" s="420">
        <f t="shared" si="4"/>
        <v>-86.70000000000005</v>
      </c>
      <c r="I41" s="420">
        <f t="shared" si="4"/>
        <v>-72.99999999999997</v>
      </c>
      <c r="J41" s="420">
        <f t="shared" si="4"/>
        <v>-109.32</v>
      </c>
      <c r="K41" s="420">
        <f t="shared" si="4"/>
        <v>-118.78999999999996</v>
      </c>
    </row>
    <row r="42" spans="1:11" ht="12.75">
      <c r="A42" s="300">
        <v>2.4</v>
      </c>
      <c r="B42" s="300" t="s">
        <v>1383</v>
      </c>
      <c r="C42" s="420">
        <v>0</v>
      </c>
      <c r="D42" s="420">
        <v>0</v>
      </c>
      <c r="E42" s="420">
        <v>0</v>
      </c>
      <c r="F42" s="420">
        <v>0</v>
      </c>
      <c r="G42" s="420">
        <v>0</v>
      </c>
      <c r="H42" s="420">
        <v>0</v>
      </c>
      <c r="I42" s="420">
        <v>0</v>
      </c>
      <c r="J42" s="420">
        <v>0</v>
      </c>
      <c r="K42" s="420">
        <v>0</v>
      </c>
    </row>
    <row r="43" spans="1:11" ht="12.75">
      <c r="A43" s="300">
        <v>2.5</v>
      </c>
      <c r="B43" s="300" t="s">
        <v>1382</v>
      </c>
      <c r="C43" s="420">
        <v>0</v>
      </c>
      <c r="D43" s="420">
        <v>0</v>
      </c>
      <c r="E43" s="420">
        <v>0</v>
      </c>
      <c r="F43" s="420">
        <v>0</v>
      </c>
      <c r="G43" s="420">
        <v>0</v>
      </c>
      <c r="H43" s="420">
        <v>0</v>
      </c>
      <c r="I43" s="420">
        <v>0</v>
      </c>
      <c r="J43" s="420">
        <v>0</v>
      </c>
      <c r="K43" s="420">
        <v>0</v>
      </c>
    </row>
    <row r="44" spans="2:11" ht="12.75">
      <c r="B44" s="300" t="s">
        <v>1381</v>
      </c>
      <c r="C44" s="427">
        <f aca="true" t="shared" si="5" ref="C44:K44">C41</f>
        <v>-22.53649999999999</v>
      </c>
      <c r="D44" s="427">
        <f t="shared" si="5"/>
        <v>-14.857399999999984</v>
      </c>
      <c r="E44" s="427">
        <f t="shared" si="5"/>
        <v>-82.56</v>
      </c>
      <c r="F44" s="427">
        <f t="shared" si="5"/>
        <v>-90.79999999999998</v>
      </c>
      <c r="G44" s="427">
        <f t="shared" si="5"/>
        <v>-60.289999999999964</v>
      </c>
      <c r="H44" s="427">
        <f t="shared" si="5"/>
        <v>-86.70000000000005</v>
      </c>
      <c r="I44" s="427">
        <f t="shared" si="5"/>
        <v>-72.99999999999997</v>
      </c>
      <c r="J44" s="427">
        <f t="shared" si="5"/>
        <v>-109.32</v>
      </c>
      <c r="K44" s="427">
        <f t="shared" si="5"/>
        <v>-118.78999999999996</v>
      </c>
    </row>
    <row r="46" spans="1:2" ht="12.75">
      <c r="A46" s="300">
        <v>3</v>
      </c>
      <c r="B46" s="421" t="s">
        <v>1380</v>
      </c>
    </row>
    <row r="47" spans="1:11" ht="12.75">
      <c r="A47" s="300">
        <v>3.1</v>
      </c>
      <c r="B47" s="329" t="s">
        <v>1379</v>
      </c>
      <c r="C47" s="420">
        <v>0</v>
      </c>
      <c r="D47" s="420">
        <v>0</v>
      </c>
      <c r="E47" s="420">
        <v>0</v>
      </c>
      <c r="F47" s="420">
        <v>0</v>
      </c>
      <c r="G47" s="420">
        <v>0</v>
      </c>
      <c r="H47" s="420">
        <v>0</v>
      </c>
      <c r="I47" s="420">
        <v>0</v>
      </c>
      <c r="J47" s="420">
        <v>0</v>
      </c>
      <c r="K47" s="420">
        <v>0</v>
      </c>
    </row>
    <row r="48" spans="1:11" ht="12.75">
      <c r="A48" s="300">
        <v>3.2</v>
      </c>
      <c r="B48" s="329" t="s">
        <v>1378</v>
      </c>
      <c r="C48" s="420">
        <v>0</v>
      </c>
      <c r="D48" s="420">
        <v>0</v>
      </c>
      <c r="E48" s="420">
        <v>0</v>
      </c>
      <c r="F48" s="420">
        <v>0</v>
      </c>
      <c r="G48" s="420">
        <v>0</v>
      </c>
      <c r="H48" s="420">
        <v>0</v>
      </c>
      <c r="I48" s="420">
        <v>0</v>
      </c>
      <c r="J48" s="420">
        <v>0</v>
      </c>
      <c r="K48" s="420">
        <v>0</v>
      </c>
    </row>
    <row r="49" spans="1:11" ht="12.75">
      <c r="A49" s="300">
        <v>3.3</v>
      </c>
      <c r="B49" s="300" t="s">
        <v>1377</v>
      </c>
      <c r="C49" s="420">
        <v>0</v>
      </c>
      <c r="D49" s="420">
        <v>0</v>
      </c>
      <c r="E49" s="420">
        <v>0</v>
      </c>
      <c r="F49" s="420">
        <v>0</v>
      </c>
      <c r="G49" s="420">
        <v>0</v>
      </c>
      <c r="H49" s="420">
        <v>0</v>
      </c>
      <c r="I49" s="420">
        <v>0</v>
      </c>
      <c r="J49" s="420">
        <v>0</v>
      </c>
      <c r="K49" s="420">
        <v>0</v>
      </c>
    </row>
    <row r="50" spans="1:11" ht="12.75">
      <c r="A50" s="300">
        <v>3.4</v>
      </c>
      <c r="B50" s="300" t="s">
        <v>1376</v>
      </c>
      <c r="C50" s="420">
        <v>0</v>
      </c>
      <c r="D50" s="420">
        <v>0</v>
      </c>
      <c r="E50" s="420">
        <v>0</v>
      </c>
      <c r="F50" s="420">
        <v>0</v>
      </c>
      <c r="G50" s="420">
        <v>0</v>
      </c>
      <c r="H50" s="420">
        <v>0</v>
      </c>
      <c r="I50" s="420">
        <v>0</v>
      </c>
      <c r="J50" s="420">
        <v>0</v>
      </c>
      <c r="K50" s="420">
        <v>0</v>
      </c>
    </row>
    <row r="51" spans="1:11" ht="12.75">
      <c r="A51" s="300">
        <v>3.5</v>
      </c>
      <c r="B51" s="300" t="s">
        <v>1375</v>
      </c>
      <c r="C51" s="420">
        <v>0</v>
      </c>
      <c r="D51" s="420">
        <v>0</v>
      </c>
      <c r="E51" s="420">
        <v>0</v>
      </c>
      <c r="F51" s="420">
        <v>0</v>
      </c>
      <c r="G51" s="420">
        <v>0</v>
      </c>
      <c r="H51" s="420">
        <v>0</v>
      </c>
      <c r="I51" s="420">
        <v>0</v>
      </c>
      <c r="J51" s="420">
        <v>0</v>
      </c>
      <c r="K51" s="420">
        <v>0</v>
      </c>
    </row>
    <row r="52" spans="2:11" ht="12.75">
      <c r="B52" s="358" t="s">
        <v>1374</v>
      </c>
      <c r="C52" s="427">
        <v>0</v>
      </c>
      <c r="D52" s="427">
        <v>0</v>
      </c>
      <c r="E52" s="427">
        <v>0</v>
      </c>
      <c r="F52" s="427">
        <v>0</v>
      </c>
      <c r="G52" s="427">
        <v>0</v>
      </c>
      <c r="H52" s="427">
        <v>0</v>
      </c>
      <c r="I52" s="427">
        <v>0</v>
      </c>
      <c r="J52" s="427">
        <v>0</v>
      </c>
      <c r="K52" s="427">
        <v>0</v>
      </c>
    </row>
    <row r="54" ht="12.75">
      <c r="K54" s="300" t="s">
        <v>13</v>
      </c>
    </row>
  </sheetData>
  <sheetProtection/>
  <mergeCells count="4">
    <mergeCell ref="B1:I1"/>
    <mergeCell ref="B2:I2"/>
    <mergeCell ref="A5:B6"/>
    <mergeCell ref="C5:I5"/>
  </mergeCells>
  <printOptions gridLines="1" horizontalCentered="1"/>
  <pageMargins left="0.748031496062992" right="0.748031496062992" top="1.18110236220472" bottom="0.984251968503937" header="0.748031496062992" footer="0.511811023622047"/>
  <pageSetup errors="blank" firstPageNumber="180" useFirstPageNumber="1" horizontalDpi="600" verticalDpi="600" orientation="landscape" paperSize="9" scale="90" r:id="rId1"/>
  <headerFooter alignWithMargins="0">
    <oddHeader>&amp;L&amp;"-,Bold"Name of State: SIKKIM&amp;C&amp;"Arial,Bold"&amp;12Profit &amp;&amp; Loss Statement  of Power Utility&amp;R&amp;"-,Bold"Statement - 23     Rs. in Crore</oddHeader>
    <oddFooter>&amp;C&amp;P</oddFooter>
  </headerFooter>
  <rowBreaks count="1" manualBreakCount="1">
    <brk id="36" max="255" man="1"/>
  </rowBreaks>
</worksheet>
</file>

<file path=xl/worksheets/sheet55.xml><?xml version="1.0" encoding="utf-8"?>
<worksheet xmlns="http://schemas.openxmlformats.org/spreadsheetml/2006/main" xmlns:r="http://schemas.openxmlformats.org/officeDocument/2006/relationships">
  <dimension ref="A2:K86"/>
  <sheetViews>
    <sheetView zoomScalePageLayoutView="0" workbookViewId="0" topLeftCell="A1">
      <selection activeCell="M14" sqref="M14"/>
    </sheetView>
  </sheetViews>
  <sheetFormatPr defaultColWidth="10.28125" defaultRowHeight="15"/>
  <cols>
    <col min="1" max="1" width="4.7109375" style="300" customWidth="1"/>
    <col min="2" max="2" width="41.140625" style="329" customWidth="1"/>
    <col min="3" max="9" width="11.8515625" style="300" customWidth="1"/>
    <col min="10" max="16384" width="10.28125" style="300" customWidth="1"/>
  </cols>
  <sheetData>
    <row r="2" spans="1:11" ht="12.75">
      <c r="A2" s="610" t="s">
        <v>1338</v>
      </c>
      <c r="B2" s="610"/>
      <c r="C2" s="619" t="s">
        <v>155</v>
      </c>
      <c r="D2" s="619"/>
      <c r="E2" s="619"/>
      <c r="F2" s="619"/>
      <c r="G2" s="619"/>
      <c r="H2" s="619"/>
      <c r="I2" s="619"/>
      <c r="J2" s="338" t="s">
        <v>126</v>
      </c>
      <c r="K2" s="338" t="s">
        <v>125</v>
      </c>
    </row>
    <row r="3" spans="1:11" ht="12.75">
      <c r="A3" s="610"/>
      <c r="B3" s="610"/>
      <c r="C3" s="338" t="s">
        <v>122</v>
      </c>
      <c r="D3" s="338" t="s">
        <v>121</v>
      </c>
      <c r="E3" s="338" t="s">
        <v>120</v>
      </c>
      <c r="F3" s="338" t="s">
        <v>119</v>
      </c>
      <c r="G3" s="338" t="s">
        <v>118</v>
      </c>
      <c r="H3" s="338" t="s">
        <v>117</v>
      </c>
      <c r="I3" s="338" t="s">
        <v>116</v>
      </c>
      <c r="J3" s="338" t="s">
        <v>115</v>
      </c>
      <c r="K3" s="338" t="s">
        <v>114</v>
      </c>
    </row>
    <row r="4" spans="1:11" ht="12.75">
      <c r="A4" s="308">
        <v>1</v>
      </c>
      <c r="B4" s="308">
        <v>2</v>
      </c>
      <c r="C4" s="338">
        <v>2</v>
      </c>
      <c r="D4" s="338">
        <v>3</v>
      </c>
      <c r="E4" s="338">
        <v>4</v>
      </c>
      <c r="F4" s="338">
        <v>5</v>
      </c>
      <c r="G4" s="338">
        <v>6</v>
      </c>
      <c r="H4" s="338">
        <v>7</v>
      </c>
      <c r="I4" s="338">
        <v>8</v>
      </c>
      <c r="J4" s="338">
        <v>9</v>
      </c>
      <c r="K4" s="338">
        <v>10</v>
      </c>
    </row>
    <row r="5" spans="1:11" ht="12.75" customHeight="1">
      <c r="A5" s="300">
        <v>1</v>
      </c>
      <c r="B5" s="421" t="s">
        <v>1475</v>
      </c>
      <c r="C5" s="645" t="s">
        <v>1448</v>
      </c>
      <c r="D5" s="645"/>
      <c r="E5" s="645"/>
      <c r="F5" s="645"/>
      <c r="G5" s="645"/>
      <c r="H5" s="645"/>
      <c r="I5" s="645"/>
      <c r="J5" s="645"/>
      <c r="K5" s="645"/>
    </row>
    <row r="6" spans="2:11" ht="12.75">
      <c r="B6" s="421"/>
      <c r="C6" s="645"/>
      <c r="D6" s="645"/>
      <c r="E6" s="645"/>
      <c r="F6" s="645"/>
      <c r="G6" s="645"/>
      <c r="H6" s="645"/>
      <c r="I6" s="645"/>
      <c r="J6" s="645"/>
      <c r="K6" s="645"/>
    </row>
    <row r="7" spans="1:11" ht="12.75">
      <c r="A7" s="300">
        <v>1.1</v>
      </c>
      <c r="B7" s="333" t="s">
        <v>1474</v>
      </c>
      <c r="C7" s="645"/>
      <c r="D7" s="645"/>
      <c r="E7" s="645"/>
      <c r="F7" s="645"/>
      <c r="G7" s="645"/>
      <c r="H7" s="645"/>
      <c r="I7" s="645"/>
      <c r="J7" s="645"/>
      <c r="K7" s="645"/>
    </row>
    <row r="8" spans="2:11" ht="12.75">
      <c r="B8" s="300" t="s">
        <v>1473</v>
      </c>
      <c r="C8" s="645"/>
      <c r="D8" s="645"/>
      <c r="E8" s="645"/>
      <c r="F8" s="645"/>
      <c r="G8" s="645"/>
      <c r="H8" s="645"/>
      <c r="I8" s="645"/>
      <c r="J8" s="645"/>
      <c r="K8" s="645"/>
    </row>
    <row r="9" spans="2:11" ht="12.75">
      <c r="B9" s="300" t="s">
        <v>1472</v>
      </c>
      <c r="C9" s="645"/>
      <c r="D9" s="645"/>
      <c r="E9" s="645"/>
      <c r="F9" s="645"/>
      <c r="G9" s="645"/>
      <c r="H9" s="645"/>
      <c r="I9" s="645"/>
      <c r="J9" s="645"/>
      <c r="K9" s="645"/>
    </row>
    <row r="10" spans="2:11" ht="12.75">
      <c r="B10" s="333" t="s">
        <v>1471</v>
      </c>
      <c r="C10" s="645"/>
      <c r="D10" s="645"/>
      <c r="E10" s="645"/>
      <c r="F10" s="645"/>
      <c r="G10" s="645"/>
      <c r="H10" s="645"/>
      <c r="I10" s="645"/>
      <c r="J10" s="645"/>
      <c r="K10" s="645"/>
    </row>
    <row r="11" spans="2:11" ht="12.75">
      <c r="B11" s="333"/>
      <c r="C11" s="645"/>
      <c r="D11" s="645"/>
      <c r="E11" s="645"/>
      <c r="F11" s="645"/>
      <c r="G11" s="645"/>
      <c r="H11" s="645"/>
      <c r="I11" s="645"/>
      <c r="J11" s="645"/>
      <c r="K11" s="645"/>
    </row>
    <row r="12" spans="1:11" ht="12.75">
      <c r="A12" s="300">
        <v>1.2</v>
      </c>
      <c r="B12" s="421" t="s">
        <v>1470</v>
      </c>
      <c r="C12" s="645"/>
      <c r="D12" s="645"/>
      <c r="E12" s="645"/>
      <c r="F12" s="645"/>
      <c r="G12" s="645"/>
      <c r="H12" s="645"/>
      <c r="I12" s="645"/>
      <c r="J12" s="645"/>
      <c r="K12" s="645"/>
    </row>
    <row r="13" spans="2:11" ht="12.75">
      <c r="B13" s="300" t="s">
        <v>1469</v>
      </c>
      <c r="C13" s="645"/>
      <c r="D13" s="645"/>
      <c r="E13" s="645"/>
      <c r="F13" s="645"/>
      <c r="G13" s="645"/>
      <c r="H13" s="645"/>
      <c r="I13" s="645"/>
      <c r="J13" s="645"/>
      <c r="K13" s="645"/>
    </row>
    <row r="14" spans="2:11" ht="12.75">
      <c r="B14" s="300" t="s">
        <v>1468</v>
      </c>
      <c r="C14" s="645"/>
      <c r="D14" s="645"/>
      <c r="E14" s="645"/>
      <c r="F14" s="645"/>
      <c r="G14" s="645"/>
      <c r="H14" s="645"/>
      <c r="I14" s="645"/>
      <c r="J14" s="645"/>
      <c r="K14" s="645"/>
    </row>
    <row r="15" spans="2:11" ht="12.75">
      <c r="B15" s="300" t="s">
        <v>1467</v>
      </c>
      <c r="C15" s="645"/>
      <c r="D15" s="645"/>
      <c r="E15" s="645"/>
      <c r="F15" s="645"/>
      <c r="G15" s="645"/>
      <c r="H15" s="645"/>
      <c r="I15" s="645"/>
      <c r="J15" s="645"/>
      <c r="K15" s="645"/>
    </row>
    <row r="16" spans="2:11" ht="12.75">
      <c r="B16" s="300" t="s">
        <v>1466</v>
      </c>
      <c r="C16" s="645"/>
      <c r="D16" s="645"/>
      <c r="E16" s="645"/>
      <c r="F16" s="645"/>
      <c r="G16" s="645"/>
      <c r="H16" s="645"/>
      <c r="I16" s="645"/>
      <c r="J16" s="645"/>
      <c r="K16" s="645"/>
    </row>
    <row r="17" spans="2:11" ht="12.75">
      <c r="B17" s="329" t="s">
        <v>1465</v>
      </c>
      <c r="C17" s="645"/>
      <c r="D17" s="645"/>
      <c r="E17" s="645"/>
      <c r="F17" s="645"/>
      <c r="G17" s="645"/>
      <c r="H17" s="645"/>
      <c r="I17" s="645"/>
      <c r="J17" s="645"/>
      <c r="K17" s="645"/>
    </row>
    <row r="18" spans="2:11" ht="12.75">
      <c r="B18" s="300" t="s">
        <v>1464</v>
      </c>
      <c r="C18" s="645"/>
      <c r="D18" s="645"/>
      <c r="E18" s="645"/>
      <c r="F18" s="645"/>
      <c r="G18" s="645"/>
      <c r="H18" s="645"/>
      <c r="I18" s="645"/>
      <c r="J18" s="645"/>
      <c r="K18" s="645"/>
    </row>
    <row r="19" spans="2:11" ht="12.75">
      <c r="B19" s="300" t="s">
        <v>1463</v>
      </c>
      <c r="C19" s="645"/>
      <c r="D19" s="645"/>
      <c r="E19" s="645"/>
      <c r="F19" s="645"/>
      <c r="G19" s="645"/>
      <c r="H19" s="645"/>
      <c r="I19" s="645"/>
      <c r="J19" s="645"/>
      <c r="K19" s="645"/>
    </row>
    <row r="20" spans="2:11" ht="12.75">
      <c r="B20" s="300" t="s">
        <v>736</v>
      </c>
      <c r="C20" s="645"/>
      <c r="D20" s="645"/>
      <c r="E20" s="645"/>
      <c r="F20" s="645"/>
      <c r="G20" s="645"/>
      <c r="H20" s="645"/>
      <c r="I20" s="645"/>
      <c r="J20" s="645"/>
      <c r="K20" s="645"/>
    </row>
    <row r="21" spans="2:11" ht="12.75">
      <c r="B21" s="428" t="s">
        <v>1462</v>
      </c>
      <c r="C21" s="645"/>
      <c r="D21" s="645"/>
      <c r="E21" s="645"/>
      <c r="F21" s="645"/>
      <c r="G21" s="645"/>
      <c r="H21" s="645"/>
      <c r="I21" s="645"/>
      <c r="J21" s="645"/>
      <c r="K21" s="645"/>
    </row>
    <row r="22" spans="1:11" ht="12.75">
      <c r="A22" s="300">
        <v>1.3</v>
      </c>
      <c r="B22" s="300" t="s">
        <v>1461</v>
      </c>
      <c r="C22" s="645"/>
      <c r="D22" s="645"/>
      <c r="E22" s="645"/>
      <c r="F22" s="645"/>
      <c r="G22" s="645"/>
      <c r="H22" s="645"/>
      <c r="I22" s="645"/>
      <c r="J22" s="645"/>
      <c r="K22" s="645"/>
    </row>
    <row r="23" spans="1:11" ht="12.75">
      <c r="A23" s="300">
        <v>1.4</v>
      </c>
      <c r="B23" s="300" t="s">
        <v>1460</v>
      </c>
      <c r="C23" s="645"/>
      <c r="D23" s="645"/>
      <c r="E23" s="645"/>
      <c r="F23" s="645"/>
      <c r="G23" s="645"/>
      <c r="H23" s="645"/>
      <c r="I23" s="645"/>
      <c r="J23" s="645"/>
      <c r="K23" s="645"/>
    </row>
    <row r="24" spans="1:11" ht="12.75">
      <c r="A24" s="300">
        <v>1.5</v>
      </c>
      <c r="B24" s="421" t="s">
        <v>1459</v>
      </c>
      <c r="C24" s="645"/>
      <c r="D24" s="645"/>
      <c r="E24" s="645"/>
      <c r="F24" s="645"/>
      <c r="G24" s="645"/>
      <c r="H24" s="645"/>
      <c r="I24" s="645"/>
      <c r="J24" s="645"/>
      <c r="K24" s="645"/>
    </row>
    <row r="25" spans="2:11" ht="12.75">
      <c r="B25" s="300" t="s">
        <v>1458</v>
      </c>
      <c r="C25" s="645"/>
      <c r="D25" s="645"/>
      <c r="E25" s="645"/>
      <c r="F25" s="645"/>
      <c r="G25" s="645"/>
      <c r="H25" s="645"/>
      <c r="I25" s="645"/>
      <c r="J25" s="645"/>
      <c r="K25" s="645"/>
    </row>
    <row r="26" spans="2:11" ht="12.75">
      <c r="B26" s="300" t="s">
        <v>1457</v>
      </c>
      <c r="C26" s="645"/>
      <c r="D26" s="645"/>
      <c r="E26" s="645"/>
      <c r="F26" s="645"/>
      <c r="G26" s="645"/>
      <c r="H26" s="645"/>
      <c r="I26" s="645"/>
      <c r="J26" s="645"/>
      <c r="K26" s="645"/>
    </row>
    <row r="27" spans="2:11" ht="12.75">
      <c r="B27" s="300" t="s">
        <v>1456</v>
      </c>
      <c r="C27" s="645"/>
      <c r="D27" s="645"/>
      <c r="E27" s="645"/>
      <c r="F27" s="645"/>
      <c r="G27" s="645"/>
      <c r="H27" s="645"/>
      <c r="I27" s="645"/>
      <c r="J27" s="645"/>
      <c r="K27" s="645"/>
    </row>
    <row r="28" spans="2:11" ht="12.75">
      <c r="B28" s="300" t="s">
        <v>1455</v>
      </c>
      <c r="C28" s="645"/>
      <c r="D28" s="645"/>
      <c r="E28" s="645"/>
      <c r="F28" s="645"/>
      <c r="G28" s="645"/>
      <c r="H28" s="645"/>
      <c r="I28" s="645"/>
      <c r="J28" s="645"/>
      <c r="K28" s="645"/>
    </row>
    <row r="29" spans="2:11" ht="12.75">
      <c r="B29" s="300" t="s">
        <v>1454</v>
      </c>
      <c r="C29" s="645"/>
      <c r="D29" s="645"/>
      <c r="E29" s="645"/>
      <c r="F29" s="645"/>
      <c r="G29" s="645"/>
      <c r="H29" s="645"/>
      <c r="I29" s="645"/>
      <c r="J29" s="645"/>
      <c r="K29" s="645"/>
    </row>
    <row r="30" spans="2:11" ht="25.5">
      <c r="B30" s="442" t="s">
        <v>1453</v>
      </c>
      <c r="C30" s="645"/>
      <c r="D30" s="645"/>
      <c r="E30" s="645"/>
      <c r="F30" s="645"/>
      <c r="G30" s="645"/>
      <c r="H30" s="645"/>
      <c r="I30" s="645"/>
      <c r="J30" s="645"/>
      <c r="K30" s="645"/>
    </row>
    <row r="31" spans="2:11" ht="12.75">
      <c r="B31" s="300" t="s">
        <v>1452</v>
      </c>
      <c r="C31" s="645"/>
      <c r="D31" s="645"/>
      <c r="E31" s="645"/>
      <c r="F31" s="645"/>
      <c r="G31" s="645"/>
      <c r="H31" s="645"/>
      <c r="I31" s="645"/>
      <c r="J31" s="645"/>
      <c r="K31" s="645"/>
    </row>
    <row r="32" spans="2:11" ht="12.75">
      <c r="B32" s="440" t="s">
        <v>1451</v>
      </c>
      <c r="C32" s="645"/>
      <c r="D32" s="645"/>
      <c r="E32" s="645"/>
      <c r="F32" s="645"/>
      <c r="G32" s="645"/>
      <c r="H32" s="645"/>
      <c r="I32" s="645"/>
      <c r="J32" s="645"/>
      <c r="K32" s="645"/>
    </row>
    <row r="33" spans="2:11" ht="12.75">
      <c r="B33" s="441"/>
      <c r="C33" s="645"/>
      <c r="D33" s="645"/>
      <c r="E33" s="645"/>
      <c r="F33" s="645"/>
      <c r="G33" s="645"/>
      <c r="H33" s="645"/>
      <c r="I33" s="645"/>
      <c r="J33" s="645"/>
      <c r="K33" s="645"/>
    </row>
    <row r="34" spans="2:11" ht="12.75">
      <c r="B34" s="440" t="s">
        <v>1450</v>
      </c>
      <c r="C34" s="645"/>
      <c r="D34" s="645"/>
      <c r="E34" s="645"/>
      <c r="F34" s="645"/>
      <c r="G34" s="645"/>
      <c r="H34" s="645"/>
      <c r="I34" s="645"/>
      <c r="J34" s="645"/>
      <c r="K34" s="645"/>
    </row>
    <row r="35" spans="2:11" ht="12.75" customHeight="1" hidden="1">
      <c r="B35" s="439"/>
      <c r="C35" s="434"/>
      <c r="D35" s="434"/>
      <c r="E35" s="434"/>
      <c r="F35" s="434"/>
      <c r="G35" s="434"/>
      <c r="H35" s="434"/>
      <c r="I35" s="434"/>
      <c r="J35" s="434"/>
      <c r="K35" s="434"/>
    </row>
    <row r="36" spans="3:11" ht="12.75" customHeight="1" hidden="1">
      <c r="C36" s="434"/>
      <c r="D36" s="434"/>
      <c r="E36" s="434"/>
      <c r="F36" s="434"/>
      <c r="G36" s="434"/>
      <c r="H36" s="434"/>
      <c r="I36" s="434"/>
      <c r="J36" s="434"/>
      <c r="K36" s="434"/>
    </row>
    <row r="37" spans="1:11" ht="12.75">
      <c r="A37" s="300">
        <v>2</v>
      </c>
      <c r="B37" s="421" t="s">
        <v>1449</v>
      </c>
      <c r="C37" s="645" t="s">
        <v>1448</v>
      </c>
      <c r="D37" s="645"/>
      <c r="E37" s="645"/>
      <c r="F37" s="645"/>
      <c r="G37" s="645"/>
      <c r="H37" s="645"/>
      <c r="I37" s="645"/>
      <c r="J37" s="645"/>
      <c r="K37" s="645"/>
    </row>
    <row r="38" spans="3:11" ht="12.75">
      <c r="C38" s="645"/>
      <c r="D38" s="645"/>
      <c r="E38" s="645"/>
      <c r="F38" s="645"/>
      <c r="G38" s="645"/>
      <c r="H38" s="645"/>
      <c r="I38" s="645"/>
      <c r="J38" s="645"/>
      <c r="K38" s="645"/>
    </row>
    <row r="39" spans="2:11" ht="12.75">
      <c r="B39" s="300" t="s">
        <v>1447</v>
      </c>
      <c r="C39" s="645"/>
      <c r="D39" s="645"/>
      <c r="E39" s="645"/>
      <c r="F39" s="645"/>
      <c r="G39" s="645"/>
      <c r="H39" s="645"/>
      <c r="I39" s="645"/>
      <c r="J39" s="645"/>
      <c r="K39" s="645"/>
    </row>
    <row r="40" spans="2:11" ht="12.75">
      <c r="B40" s="300" t="s">
        <v>1446</v>
      </c>
      <c r="C40" s="645"/>
      <c r="D40" s="645"/>
      <c r="E40" s="645"/>
      <c r="F40" s="645"/>
      <c r="G40" s="645"/>
      <c r="H40" s="645"/>
      <c r="I40" s="645"/>
      <c r="J40" s="645"/>
      <c r="K40" s="645"/>
    </row>
    <row r="41" spans="2:11" ht="12.75">
      <c r="B41" s="300" t="s">
        <v>1445</v>
      </c>
      <c r="C41" s="645"/>
      <c r="D41" s="645"/>
      <c r="E41" s="645"/>
      <c r="F41" s="645"/>
      <c r="G41" s="645"/>
      <c r="H41" s="645"/>
      <c r="I41" s="645"/>
      <c r="J41" s="645"/>
      <c r="K41" s="645"/>
    </row>
    <row r="42" spans="2:11" ht="12.75">
      <c r="B42" s="421" t="s">
        <v>1444</v>
      </c>
      <c r="C42" s="645"/>
      <c r="D42" s="645"/>
      <c r="E42" s="645"/>
      <c r="F42" s="645"/>
      <c r="G42" s="645"/>
      <c r="H42" s="645"/>
      <c r="I42" s="645"/>
      <c r="J42" s="645"/>
      <c r="K42" s="645"/>
    </row>
    <row r="43" spans="2:11" ht="12.75">
      <c r="B43" s="300" t="s">
        <v>1443</v>
      </c>
      <c r="C43" s="645"/>
      <c r="D43" s="645"/>
      <c r="E43" s="645"/>
      <c r="F43" s="645"/>
      <c r="G43" s="645"/>
      <c r="H43" s="645"/>
      <c r="I43" s="645"/>
      <c r="J43" s="645"/>
      <c r="K43" s="645"/>
    </row>
    <row r="44" spans="2:11" ht="12.75">
      <c r="B44" s="300" t="s">
        <v>1442</v>
      </c>
      <c r="C44" s="645"/>
      <c r="D44" s="645"/>
      <c r="E44" s="645"/>
      <c r="F44" s="645"/>
      <c r="G44" s="645"/>
      <c r="H44" s="645"/>
      <c r="I44" s="645"/>
      <c r="J44" s="645"/>
      <c r="K44" s="645"/>
    </row>
    <row r="45" spans="2:11" ht="12.75">
      <c r="B45" s="300" t="s">
        <v>1441</v>
      </c>
      <c r="C45" s="645"/>
      <c r="D45" s="645"/>
      <c r="E45" s="645"/>
      <c r="F45" s="645"/>
      <c r="G45" s="645"/>
      <c r="H45" s="645"/>
      <c r="I45" s="645"/>
      <c r="J45" s="645"/>
      <c r="K45" s="645"/>
    </row>
    <row r="46" spans="2:11" ht="12.75">
      <c r="B46" s="300" t="s">
        <v>912</v>
      </c>
      <c r="C46" s="645"/>
      <c r="D46" s="645"/>
      <c r="E46" s="645"/>
      <c r="F46" s="645"/>
      <c r="G46" s="645"/>
      <c r="H46" s="645"/>
      <c r="I46" s="645"/>
      <c r="J46" s="645"/>
      <c r="K46" s="645"/>
    </row>
    <row r="47" spans="2:11" ht="12.75">
      <c r="B47" s="333" t="s">
        <v>1440</v>
      </c>
      <c r="C47" s="645"/>
      <c r="D47" s="645"/>
      <c r="E47" s="645"/>
      <c r="F47" s="645"/>
      <c r="G47" s="645"/>
      <c r="H47" s="645"/>
      <c r="I47" s="645"/>
      <c r="J47" s="645"/>
      <c r="K47" s="645"/>
    </row>
    <row r="48" spans="2:11" ht="12.75">
      <c r="B48" s="421" t="s">
        <v>1439</v>
      </c>
      <c r="C48" s="645"/>
      <c r="D48" s="645"/>
      <c r="E48" s="645"/>
      <c r="F48" s="645"/>
      <c r="G48" s="645"/>
      <c r="H48" s="645"/>
      <c r="I48" s="645"/>
      <c r="J48" s="645"/>
      <c r="K48" s="645"/>
    </row>
    <row r="49" spans="2:11" ht="12.75">
      <c r="B49" s="300" t="s">
        <v>1400</v>
      </c>
      <c r="C49" s="645"/>
      <c r="D49" s="645"/>
      <c r="E49" s="645"/>
      <c r="F49" s="645"/>
      <c r="G49" s="645"/>
      <c r="H49" s="645"/>
      <c r="I49" s="645"/>
      <c r="J49" s="645"/>
      <c r="K49" s="645"/>
    </row>
    <row r="50" spans="2:11" ht="12.75">
      <c r="B50" s="300" t="s">
        <v>1438</v>
      </c>
      <c r="C50" s="645"/>
      <c r="D50" s="645"/>
      <c r="E50" s="645"/>
      <c r="F50" s="645"/>
      <c r="G50" s="645"/>
      <c r="H50" s="645"/>
      <c r="I50" s="645"/>
      <c r="J50" s="645"/>
      <c r="K50" s="645"/>
    </row>
    <row r="51" spans="2:11" ht="12.75">
      <c r="B51" s="300" t="s">
        <v>1437</v>
      </c>
      <c r="C51" s="645"/>
      <c r="D51" s="645"/>
      <c r="E51" s="645"/>
      <c r="F51" s="645"/>
      <c r="G51" s="645"/>
      <c r="H51" s="645"/>
      <c r="I51" s="645"/>
      <c r="J51" s="645"/>
      <c r="K51" s="645"/>
    </row>
    <row r="52" spans="2:11" ht="12.75">
      <c r="B52" s="300" t="s">
        <v>1436</v>
      </c>
      <c r="C52" s="645"/>
      <c r="D52" s="645"/>
      <c r="E52" s="645"/>
      <c r="F52" s="645"/>
      <c r="G52" s="645"/>
      <c r="H52" s="645"/>
      <c r="I52" s="645"/>
      <c r="J52" s="645"/>
      <c r="K52" s="645"/>
    </row>
    <row r="53" spans="2:11" ht="12.75">
      <c r="B53" s="300" t="s">
        <v>1435</v>
      </c>
      <c r="C53" s="645"/>
      <c r="D53" s="645"/>
      <c r="E53" s="645"/>
      <c r="F53" s="645"/>
      <c r="G53" s="645"/>
      <c r="H53" s="645"/>
      <c r="I53" s="645"/>
      <c r="J53" s="645"/>
      <c r="K53" s="645"/>
    </row>
    <row r="54" spans="2:11" ht="12.75">
      <c r="B54" s="300" t="s">
        <v>1434</v>
      </c>
      <c r="C54" s="645"/>
      <c r="D54" s="645"/>
      <c r="E54" s="645"/>
      <c r="F54" s="645"/>
      <c r="G54" s="645"/>
      <c r="H54" s="645"/>
      <c r="I54" s="645"/>
      <c r="J54" s="645"/>
      <c r="K54" s="645"/>
    </row>
    <row r="55" spans="2:11" ht="12.75">
      <c r="B55" s="300" t="s">
        <v>1433</v>
      </c>
      <c r="C55" s="645"/>
      <c r="D55" s="645"/>
      <c r="E55" s="645"/>
      <c r="F55" s="645"/>
      <c r="G55" s="645"/>
      <c r="H55" s="645"/>
      <c r="I55" s="645"/>
      <c r="J55" s="645"/>
      <c r="K55" s="645"/>
    </row>
    <row r="56" spans="2:11" ht="12.75">
      <c r="B56" s="300" t="s">
        <v>736</v>
      </c>
      <c r="C56" s="645"/>
      <c r="D56" s="645"/>
      <c r="E56" s="645"/>
      <c r="F56" s="645"/>
      <c r="G56" s="645"/>
      <c r="H56" s="645"/>
      <c r="I56" s="645"/>
      <c r="J56" s="645"/>
      <c r="K56" s="645"/>
    </row>
    <row r="57" spans="2:11" ht="12.75">
      <c r="B57" s="432" t="s">
        <v>1432</v>
      </c>
      <c r="C57" s="645"/>
      <c r="D57" s="645"/>
      <c r="E57" s="645"/>
      <c r="F57" s="645"/>
      <c r="G57" s="645"/>
      <c r="H57" s="645"/>
      <c r="I57" s="645"/>
      <c r="J57" s="645"/>
      <c r="K57" s="645"/>
    </row>
    <row r="58" spans="2:11" ht="12.75">
      <c r="B58" s="300" t="s">
        <v>1431</v>
      </c>
      <c r="C58" s="645"/>
      <c r="D58" s="645"/>
      <c r="E58" s="645"/>
      <c r="F58" s="645"/>
      <c r="G58" s="645"/>
      <c r="H58" s="645"/>
      <c r="I58" s="645"/>
      <c r="J58" s="645"/>
      <c r="K58" s="645"/>
    </row>
    <row r="59" spans="2:11" ht="12.75">
      <c r="B59" s="300" t="s">
        <v>1430</v>
      </c>
      <c r="C59" s="645"/>
      <c r="D59" s="645"/>
      <c r="E59" s="645"/>
      <c r="F59" s="645"/>
      <c r="G59" s="645"/>
      <c r="H59" s="645"/>
      <c r="I59" s="645"/>
      <c r="J59" s="645"/>
      <c r="K59" s="645"/>
    </row>
    <row r="60" spans="2:11" ht="12.75">
      <c r="B60" s="300" t="s">
        <v>1429</v>
      </c>
      <c r="C60" s="645"/>
      <c r="D60" s="645"/>
      <c r="E60" s="645"/>
      <c r="F60" s="645"/>
      <c r="G60" s="645"/>
      <c r="H60" s="645"/>
      <c r="I60" s="645"/>
      <c r="J60" s="645"/>
      <c r="K60" s="645"/>
    </row>
    <row r="61" spans="3:11" ht="12.75" customHeight="1" hidden="1">
      <c r="C61" s="645"/>
      <c r="D61" s="645"/>
      <c r="E61" s="645"/>
      <c r="F61" s="645"/>
      <c r="G61" s="645"/>
      <c r="H61" s="645"/>
      <c r="I61" s="645"/>
      <c r="J61" s="645"/>
      <c r="K61" s="645"/>
    </row>
    <row r="62" spans="2:11" ht="12.75">
      <c r="B62" s="428" t="s">
        <v>1428</v>
      </c>
      <c r="C62" s="645"/>
      <c r="D62" s="645"/>
      <c r="E62" s="645"/>
      <c r="F62" s="645"/>
      <c r="G62" s="645"/>
      <c r="H62" s="645"/>
      <c r="I62" s="645"/>
      <c r="J62" s="645"/>
      <c r="K62" s="645"/>
    </row>
    <row r="63" spans="3:11" ht="12.75" customHeight="1" hidden="1">
      <c r="C63" s="645"/>
      <c r="D63" s="645"/>
      <c r="E63" s="645"/>
      <c r="F63" s="645"/>
      <c r="G63" s="645"/>
      <c r="H63" s="645"/>
      <c r="I63" s="645"/>
      <c r="J63" s="645"/>
      <c r="K63" s="645"/>
    </row>
    <row r="64" spans="3:11" ht="12.75" customHeight="1" hidden="1">
      <c r="C64" s="645"/>
      <c r="D64" s="645"/>
      <c r="E64" s="645"/>
      <c r="F64" s="645"/>
      <c r="G64" s="645"/>
      <c r="H64" s="645"/>
      <c r="I64" s="645"/>
      <c r="J64" s="645"/>
      <c r="K64" s="645"/>
    </row>
    <row r="65" spans="2:11" ht="12.75">
      <c r="B65" s="438" t="s">
        <v>1427</v>
      </c>
      <c r="C65" s="645"/>
      <c r="D65" s="645"/>
      <c r="E65" s="645"/>
      <c r="F65" s="645"/>
      <c r="G65" s="645"/>
      <c r="H65" s="645"/>
      <c r="I65" s="645"/>
      <c r="J65" s="645"/>
      <c r="K65" s="645"/>
    </row>
    <row r="66" spans="2:11" ht="12.75">
      <c r="B66" s="329" t="s">
        <v>1425</v>
      </c>
      <c r="C66" s="645"/>
      <c r="D66" s="645"/>
      <c r="E66" s="645"/>
      <c r="F66" s="645"/>
      <c r="G66" s="645"/>
      <c r="H66" s="645"/>
      <c r="I66" s="645"/>
      <c r="J66" s="645"/>
      <c r="K66" s="645"/>
    </row>
    <row r="67" spans="2:11" ht="12.75">
      <c r="B67" s="329" t="s">
        <v>1424</v>
      </c>
      <c r="C67" s="645"/>
      <c r="D67" s="645"/>
      <c r="E67" s="645"/>
      <c r="F67" s="645"/>
      <c r="G67" s="645"/>
      <c r="H67" s="645"/>
      <c r="I67" s="645"/>
      <c r="J67" s="645"/>
      <c r="K67" s="645"/>
    </row>
    <row r="68" spans="2:11" ht="12.75">
      <c r="B68" s="329" t="s">
        <v>1423</v>
      </c>
      <c r="C68" s="645"/>
      <c r="D68" s="645"/>
      <c r="E68" s="645"/>
      <c r="F68" s="645"/>
      <c r="G68" s="645"/>
      <c r="H68" s="645"/>
      <c r="I68" s="645"/>
      <c r="J68" s="645"/>
      <c r="K68" s="645"/>
    </row>
    <row r="69" spans="3:11" ht="12.75">
      <c r="C69" s="645"/>
      <c r="D69" s="645"/>
      <c r="E69" s="645"/>
      <c r="F69" s="645"/>
      <c r="G69" s="645"/>
      <c r="H69" s="645"/>
      <c r="I69" s="645"/>
      <c r="J69" s="645"/>
      <c r="K69" s="645"/>
    </row>
    <row r="70" spans="3:11" ht="12.75">
      <c r="C70" s="645"/>
      <c r="D70" s="645"/>
      <c r="E70" s="645"/>
      <c r="F70" s="645"/>
      <c r="G70" s="645"/>
      <c r="H70" s="645"/>
      <c r="I70" s="645"/>
      <c r="J70" s="645"/>
      <c r="K70" s="645"/>
    </row>
    <row r="71" spans="2:11" ht="12.75">
      <c r="B71" s="329" t="s">
        <v>1422</v>
      </c>
      <c r="C71" s="645"/>
      <c r="D71" s="645"/>
      <c r="E71" s="645"/>
      <c r="F71" s="645"/>
      <c r="G71" s="645"/>
      <c r="H71" s="645"/>
      <c r="I71" s="645"/>
      <c r="J71" s="645"/>
      <c r="K71" s="645"/>
    </row>
    <row r="72" spans="2:11" ht="12.75">
      <c r="B72" s="428" t="s">
        <v>759</v>
      </c>
      <c r="C72" s="645"/>
      <c r="D72" s="645"/>
      <c r="E72" s="645"/>
      <c r="F72" s="645"/>
      <c r="G72" s="645"/>
      <c r="H72" s="645"/>
      <c r="I72" s="645"/>
      <c r="J72" s="645"/>
      <c r="K72" s="645"/>
    </row>
    <row r="73" spans="2:11" ht="12.75">
      <c r="B73" s="329" t="s">
        <v>1426</v>
      </c>
      <c r="C73" s="645"/>
      <c r="D73" s="645"/>
      <c r="E73" s="645"/>
      <c r="F73" s="645"/>
      <c r="G73" s="645"/>
      <c r="H73" s="645"/>
      <c r="I73" s="645"/>
      <c r="J73" s="645"/>
      <c r="K73" s="645"/>
    </row>
    <row r="74" spans="2:11" ht="12.75">
      <c r="B74" s="329" t="s">
        <v>1425</v>
      </c>
      <c r="C74" s="645"/>
      <c r="D74" s="645"/>
      <c r="E74" s="645"/>
      <c r="F74" s="645"/>
      <c r="G74" s="645"/>
      <c r="H74" s="645"/>
      <c r="I74" s="645"/>
      <c r="J74" s="645"/>
      <c r="K74" s="645"/>
    </row>
    <row r="75" spans="2:11" ht="12.75">
      <c r="B75" s="329" t="s">
        <v>1424</v>
      </c>
      <c r="C75" s="645"/>
      <c r="D75" s="645"/>
      <c r="E75" s="645"/>
      <c r="F75" s="645"/>
      <c r="G75" s="645"/>
      <c r="H75" s="645"/>
      <c r="I75" s="645"/>
      <c r="J75" s="645"/>
      <c r="K75" s="645"/>
    </row>
    <row r="76" spans="2:11" ht="12.75">
      <c r="B76" s="329" t="s">
        <v>1423</v>
      </c>
      <c r="C76" s="645"/>
      <c r="D76" s="645"/>
      <c r="E76" s="645"/>
      <c r="F76" s="645"/>
      <c r="G76" s="645"/>
      <c r="H76" s="645"/>
      <c r="I76" s="645"/>
      <c r="J76" s="645"/>
      <c r="K76" s="645"/>
    </row>
    <row r="77" spans="3:11" ht="12.75">
      <c r="C77" s="645"/>
      <c r="D77" s="645"/>
      <c r="E77" s="645"/>
      <c r="F77" s="645"/>
      <c r="G77" s="645"/>
      <c r="H77" s="645"/>
      <c r="I77" s="645"/>
      <c r="J77" s="645"/>
      <c r="K77" s="645"/>
    </row>
    <row r="78" spans="3:11" ht="12.75">
      <c r="C78" s="645"/>
      <c r="D78" s="645"/>
      <c r="E78" s="645"/>
      <c r="F78" s="645"/>
      <c r="G78" s="645"/>
      <c r="H78" s="645"/>
      <c r="I78" s="645"/>
      <c r="J78" s="645"/>
      <c r="K78" s="645"/>
    </row>
    <row r="79" spans="2:11" ht="12.75">
      <c r="B79" s="329" t="s">
        <v>1422</v>
      </c>
      <c r="C79" s="645"/>
      <c r="D79" s="645"/>
      <c r="E79" s="645"/>
      <c r="F79" s="645"/>
      <c r="G79" s="645"/>
      <c r="H79" s="645"/>
      <c r="I79" s="645"/>
      <c r="J79" s="645"/>
      <c r="K79" s="645"/>
    </row>
    <row r="80" spans="2:11" ht="12.75">
      <c r="B80" s="428" t="s">
        <v>759</v>
      </c>
      <c r="C80" s="645"/>
      <c r="D80" s="645"/>
      <c r="E80" s="645"/>
      <c r="F80" s="645"/>
      <c r="G80" s="645"/>
      <c r="H80" s="645"/>
      <c r="I80" s="645"/>
      <c r="J80" s="645"/>
      <c r="K80" s="645"/>
    </row>
    <row r="86" spans="2:11" ht="12.75">
      <c r="B86" s="300"/>
      <c r="D86" s="362"/>
      <c r="E86" s="362"/>
      <c r="F86" s="362"/>
      <c r="G86" s="362"/>
      <c r="H86" s="362"/>
      <c r="I86" s="362"/>
      <c r="J86" s="362"/>
      <c r="K86" s="362"/>
    </row>
  </sheetData>
  <sheetProtection/>
  <mergeCells count="4">
    <mergeCell ref="C5:K34"/>
    <mergeCell ref="C37:K80"/>
    <mergeCell ref="A2:B3"/>
    <mergeCell ref="C2:I2"/>
  </mergeCells>
  <printOptions gridLines="1"/>
  <pageMargins left="0.433070866141732" right="0.236220472440945" top="0.866141732283465" bottom="0.866141732283465" header="0.511811023622047" footer="0.511811023622047"/>
  <pageSetup errors="blank" firstPageNumber="182" useFirstPageNumber="1" horizontalDpi="600" verticalDpi="600" orientation="landscape" paperSize="9" scale="90" r:id="rId1"/>
  <headerFooter alignWithMargins="0">
    <oddHeader>&amp;L&amp;"-,Bold"Name of State: SIKKIM&amp;C&amp;"Arial,Bold"&amp;12Balance Sheet of Power Utility&amp;R&amp;"-,Bold"Statement - 24    Rs. in Crore</oddHeader>
    <oddFooter>&amp;C&amp;P</oddFooter>
  </headerFooter>
  <rowBreaks count="2" manualBreakCount="2">
    <brk id="34" max="255" man="1"/>
    <brk id="81" max="255" man="1"/>
  </rowBreaks>
</worksheet>
</file>

<file path=xl/worksheets/sheet56.xml><?xml version="1.0" encoding="utf-8"?>
<worksheet xmlns="http://schemas.openxmlformats.org/spreadsheetml/2006/main" xmlns:r="http://schemas.openxmlformats.org/officeDocument/2006/relationships">
  <dimension ref="A1:T62"/>
  <sheetViews>
    <sheetView zoomScalePageLayoutView="0" workbookViewId="0" topLeftCell="A1">
      <selection activeCell="H12" sqref="H12"/>
    </sheetView>
  </sheetViews>
  <sheetFormatPr defaultColWidth="10.28125" defaultRowHeight="15"/>
  <cols>
    <col min="1" max="1" width="8.7109375" style="443" bestFit="1" customWidth="1"/>
    <col min="2" max="2" width="54.7109375" style="346" bestFit="1" customWidth="1"/>
    <col min="3" max="3" width="11.140625" style="346" bestFit="1" customWidth="1"/>
    <col min="4" max="6" width="10.8515625" style="346" bestFit="1" customWidth="1"/>
    <col min="7" max="7" width="11.57421875" style="346" bestFit="1" customWidth="1"/>
    <col min="8" max="10" width="10.57421875" style="346" bestFit="1" customWidth="1"/>
    <col min="11" max="11" width="11.57421875" style="346" bestFit="1" customWidth="1"/>
    <col min="12" max="12" width="11.140625" style="346" bestFit="1" customWidth="1"/>
    <col min="13" max="13" width="10.421875" style="346" bestFit="1" customWidth="1"/>
    <col min="14" max="14" width="17.00390625" style="346" bestFit="1" customWidth="1"/>
    <col min="15" max="15" width="12.57421875" style="346" bestFit="1" customWidth="1"/>
    <col min="16" max="19" width="10.28125" style="346" customWidth="1"/>
    <col min="20" max="20" width="10.28125" style="346" bestFit="1" customWidth="1"/>
    <col min="21" max="16384" width="10.28125" style="346" customWidth="1"/>
  </cols>
  <sheetData>
    <row r="1" spans="1:15" ht="24" customHeight="1">
      <c r="A1" s="666" t="s">
        <v>1549</v>
      </c>
      <c r="B1" s="666"/>
      <c r="C1" s="666"/>
      <c r="D1" s="666"/>
      <c r="E1" s="666"/>
      <c r="F1" s="666"/>
      <c r="G1" s="666"/>
      <c r="H1" s="666"/>
      <c r="I1" s="666"/>
      <c r="J1" s="666"/>
      <c r="K1" s="666"/>
      <c r="L1" s="666"/>
      <c r="M1" s="666"/>
      <c r="N1" s="666"/>
      <c r="O1" s="666"/>
    </row>
    <row r="2" spans="1:15" ht="20.25" customHeight="1">
      <c r="A2" s="667" t="s">
        <v>1548</v>
      </c>
      <c r="B2" s="667"/>
      <c r="C2" s="667"/>
      <c r="D2" s="667"/>
      <c r="E2" s="667"/>
      <c r="F2" s="667"/>
      <c r="G2" s="667"/>
      <c r="H2" s="667"/>
      <c r="I2" s="667"/>
      <c r="J2" s="667"/>
      <c r="K2" s="667"/>
      <c r="L2" s="667"/>
      <c r="M2" s="667"/>
      <c r="N2" s="667"/>
      <c r="O2" s="667"/>
    </row>
    <row r="3" spans="1:20" ht="21.75" customHeight="1">
      <c r="A3" s="646" t="s">
        <v>1547</v>
      </c>
      <c r="B3" s="646"/>
      <c r="C3" s="646"/>
      <c r="D3" s="646"/>
      <c r="E3" s="646"/>
      <c r="F3" s="646"/>
      <c r="G3" s="646"/>
      <c r="H3" s="646"/>
      <c r="I3" s="646"/>
      <c r="J3" s="646"/>
      <c r="K3" s="646"/>
      <c r="L3" s="646"/>
      <c r="M3" s="646"/>
      <c r="N3" s="646"/>
      <c r="O3" s="646"/>
      <c r="P3" s="451"/>
      <c r="Q3" s="451"/>
      <c r="R3" s="451"/>
      <c r="S3" s="451"/>
      <c r="T3" s="451"/>
    </row>
    <row r="4" spans="1:15" ht="21.75" customHeight="1">
      <c r="A4" s="646" t="s">
        <v>1546</v>
      </c>
      <c r="B4" s="646"/>
      <c r="C4" s="646"/>
      <c r="D4" s="646"/>
      <c r="E4" s="646"/>
      <c r="F4" s="646"/>
      <c r="G4" s="646"/>
      <c r="H4" s="646"/>
      <c r="I4" s="646"/>
      <c r="J4" s="646"/>
      <c r="K4" s="646"/>
      <c r="L4" s="646"/>
      <c r="M4" s="646"/>
      <c r="N4" s="646"/>
      <c r="O4" s="646"/>
    </row>
    <row r="5" ht="21.75" customHeight="1">
      <c r="N5" s="333" t="s">
        <v>1545</v>
      </c>
    </row>
    <row r="6" spans="1:15" s="449" customFormat="1" ht="21" customHeight="1">
      <c r="A6" s="450" t="s">
        <v>1544</v>
      </c>
      <c r="B6" s="389" t="s">
        <v>1543</v>
      </c>
      <c r="C6" s="389" t="s">
        <v>1542</v>
      </c>
      <c r="D6" s="389" t="s">
        <v>1541</v>
      </c>
      <c r="E6" s="389" t="s">
        <v>1540</v>
      </c>
      <c r="F6" s="389" t="s">
        <v>1539</v>
      </c>
      <c r="G6" s="389" t="s">
        <v>1538</v>
      </c>
      <c r="H6" s="389" t="s">
        <v>1537</v>
      </c>
      <c r="I6" s="389" t="s">
        <v>1536</v>
      </c>
      <c r="J6" s="389" t="s">
        <v>1535</v>
      </c>
      <c r="K6" s="389" t="s">
        <v>1534</v>
      </c>
      <c r="L6" s="389" t="s">
        <v>1533</v>
      </c>
      <c r="M6" s="389" t="s">
        <v>1532</v>
      </c>
      <c r="N6" s="389" t="s">
        <v>1531</v>
      </c>
      <c r="O6" s="389" t="s">
        <v>409</v>
      </c>
    </row>
    <row r="7" spans="1:15" ht="21" customHeight="1">
      <c r="A7" s="443">
        <v>1</v>
      </c>
      <c r="B7" s="346" t="s">
        <v>1530</v>
      </c>
      <c r="C7" s="444">
        <v>0</v>
      </c>
      <c r="D7" s="444">
        <v>0</v>
      </c>
      <c r="E7" s="444">
        <v>164</v>
      </c>
      <c r="F7" s="447">
        <v>1402</v>
      </c>
      <c r="G7" s="444">
        <v>67.5</v>
      </c>
      <c r="H7" s="444">
        <v>65</v>
      </c>
      <c r="I7" s="444">
        <v>31</v>
      </c>
      <c r="J7" s="444">
        <v>0</v>
      </c>
      <c r="K7" s="444">
        <v>251</v>
      </c>
      <c r="L7" s="444">
        <v>1407.01</v>
      </c>
      <c r="M7" s="444">
        <v>0</v>
      </c>
      <c r="N7" s="444">
        <v>274.88</v>
      </c>
      <c r="O7" s="444">
        <f aca="true" t="shared" si="0" ref="O7:O38">SUM(C7:N7)</f>
        <v>3662.3900000000003</v>
      </c>
    </row>
    <row r="8" spans="1:15" ht="21" customHeight="1">
      <c r="A8" s="443">
        <v>2</v>
      </c>
      <c r="B8" s="346" t="s">
        <v>1529</v>
      </c>
      <c r="C8" s="444">
        <v>0</v>
      </c>
      <c r="D8" s="444">
        <v>0</v>
      </c>
      <c r="E8" s="444">
        <v>0</v>
      </c>
      <c r="F8" s="444">
        <v>0</v>
      </c>
      <c r="G8" s="444">
        <v>0</v>
      </c>
      <c r="H8" s="444">
        <v>0</v>
      </c>
      <c r="I8" s="444">
        <v>0</v>
      </c>
      <c r="J8" s="444">
        <v>0</v>
      </c>
      <c r="K8" s="444">
        <v>0</v>
      </c>
      <c r="L8" s="444">
        <v>0</v>
      </c>
      <c r="M8" s="444">
        <v>0</v>
      </c>
      <c r="N8" s="444">
        <v>0</v>
      </c>
      <c r="O8" s="444">
        <f t="shared" si="0"/>
        <v>0</v>
      </c>
    </row>
    <row r="9" spans="1:15" ht="21" customHeight="1">
      <c r="A9" s="443">
        <v>3</v>
      </c>
      <c r="B9" s="346" t="s">
        <v>1528</v>
      </c>
      <c r="C9" s="444">
        <v>0</v>
      </c>
      <c r="D9" s="444">
        <v>0</v>
      </c>
      <c r="E9" s="444">
        <v>0</v>
      </c>
      <c r="F9" s="444">
        <v>0</v>
      </c>
      <c r="G9" s="444">
        <v>0</v>
      </c>
      <c r="H9" s="444">
        <v>0</v>
      </c>
      <c r="I9" s="444">
        <v>0</v>
      </c>
      <c r="J9" s="444">
        <v>0</v>
      </c>
      <c r="K9" s="444">
        <v>0</v>
      </c>
      <c r="L9" s="444">
        <v>0</v>
      </c>
      <c r="M9" s="444">
        <v>0</v>
      </c>
      <c r="N9" s="444">
        <v>0</v>
      </c>
      <c r="O9" s="444">
        <f t="shared" si="0"/>
        <v>0</v>
      </c>
    </row>
    <row r="10" spans="1:15" ht="21" customHeight="1">
      <c r="A10" s="443">
        <v>4</v>
      </c>
      <c r="B10" s="346"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ht="21" customHeight="1">
      <c r="A11" s="443">
        <v>5</v>
      </c>
      <c r="B11" s="44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ht="21" customHeight="1">
      <c r="A12" s="443">
        <v>6</v>
      </c>
      <c r="B12" s="346"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ht="21" customHeight="1">
      <c r="A13" s="443">
        <v>7</v>
      </c>
      <c r="B13" s="346" t="s">
        <v>1524</v>
      </c>
      <c r="C13" s="444">
        <v>0</v>
      </c>
      <c r="D13" s="444">
        <v>0</v>
      </c>
      <c r="E13" s="444">
        <v>0</v>
      </c>
      <c r="F13" s="444">
        <v>0</v>
      </c>
      <c r="G13" s="444">
        <v>0</v>
      </c>
      <c r="H13" s="444">
        <v>0</v>
      </c>
      <c r="I13" s="444">
        <v>0</v>
      </c>
      <c r="J13" s="444">
        <v>0</v>
      </c>
      <c r="K13" s="444">
        <v>0</v>
      </c>
      <c r="L13" s="444">
        <v>0</v>
      </c>
      <c r="M13" s="444">
        <v>0</v>
      </c>
      <c r="N13" s="444">
        <v>0</v>
      </c>
      <c r="O13" s="444">
        <f t="shared" si="0"/>
        <v>0</v>
      </c>
    </row>
    <row r="14" spans="1:15" ht="21" customHeight="1">
      <c r="A14" s="443">
        <v>8</v>
      </c>
      <c r="B14" s="445" t="s">
        <v>1523</v>
      </c>
      <c r="C14" s="444">
        <v>0</v>
      </c>
      <c r="D14" s="444">
        <v>0</v>
      </c>
      <c r="E14" s="444">
        <v>0</v>
      </c>
      <c r="F14" s="444">
        <v>0</v>
      </c>
      <c r="G14" s="444">
        <v>0</v>
      </c>
      <c r="H14" s="444">
        <v>0</v>
      </c>
      <c r="I14" s="444">
        <v>0</v>
      </c>
      <c r="J14" s="444">
        <v>0</v>
      </c>
      <c r="K14" s="444">
        <v>2</v>
      </c>
      <c r="L14" s="444">
        <v>0</v>
      </c>
      <c r="M14" s="444">
        <v>0</v>
      </c>
      <c r="N14" s="444">
        <v>3</v>
      </c>
      <c r="O14" s="444">
        <f t="shared" si="0"/>
        <v>5</v>
      </c>
    </row>
    <row r="15" spans="1:15" ht="21" customHeight="1">
      <c r="A15" s="443">
        <v>9</v>
      </c>
      <c r="B15" s="44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ht="21" customHeight="1">
      <c r="A16" s="443">
        <v>10</v>
      </c>
      <c r="B16" s="445" t="s">
        <v>1521</v>
      </c>
      <c r="C16" s="444">
        <v>0</v>
      </c>
      <c r="D16" s="444">
        <v>0</v>
      </c>
      <c r="E16" s="444">
        <v>0</v>
      </c>
      <c r="F16" s="444">
        <v>0</v>
      </c>
      <c r="G16" s="444">
        <v>0</v>
      </c>
      <c r="H16" s="444">
        <v>0</v>
      </c>
      <c r="I16" s="444">
        <v>0</v>
      </c>
      <c r="J16" s="444">
        <v>0</v>
      </c>
      <c r="K16" s="444">
        <v>0</v>
      </c>
      <c r="L16" s="444">
        <v>0</v>
      </c>
      <c r="M16" s="444">
        <v>0</v>
      </c>
      <c r="N16" s="444">
        <v>0</v>
      </c>
      <c r="O16" s="444">
        <f t="shared" si="0"/>
        <v>0</v>
      </c>
    </row>
    <row r="17" spans="1:15" ht="21" customHeight="1">
      <c r="A17" s="443">
        <v>11</v>
      </c>
      <c r="B17" s="445" t="s">
        <v>1520</v>
      </c>
      <c r="C17" s="444">
        <v>0</v>
      </c>
      <c r="D17" s="444">
        <v>0</v>
      </c>
      <c r="E17" s="444">
        <v>0</v>
      </c>
      <c r="F17" s="444">
        <v>0</v>
      </c>
      <c r="G17" s="444">
        <v>0</v>
      </c>
      <c r="H17" s="444">
        <v>0</v>
      </c>
      <c r="I17" s="444">
        <v>0</v>
      </c>
      <c r="J17" s="444">
        <v>0</v>
      </c>
      <c r="K17" s="444">
        <v>7.49</v>
      </c>
      <c r="L17" s="444">
        <v>0</v>
      </c>
      <c r="M17" s="444">
        <v>0</v>
      </c>
      <c r="N17" s="444">
        <v>0</v>
      </c>
      <c r="O17" s="444">
        <f t="shared" si="0"/>
        <v>7.49</v>
      </c>
    </row>
    <row r="18" spans="1:15" ht="21" customHeight="1">
      <c r="A18" s="443">
        <v>12</v>
      </c>
      <c r="B18" s="445" t="s">
        <v>1519</v>
      </c>
      <c r="C18" s="444">
        <v>1016.78</v>
      </c>
      <c r="D18" s="444">
        <v>378.645</v>
      </c>
      <c r="E18" s="444">
        <v>0</v>
      </c>
      <c r="F18" s="444">
        <v>932.34</v>
      </c>
      <c r="G18" s="444">
        <v>0</v>
      </c>
      <c r="H18" s="444">
        <v>1606.81</v>
      </c>
      <c r="I18" s="444">
        <v>591.66</v>
      </c>
      <c r="J18" s="444">
        <v>250</v>
      </c>
      <c r="K18" s="444">
        <v>1309.42</v>
      </c>
      <c r="L18" s="448">
        <v>1758.05</v>
      </c>
      <c r="M18" s="444">
        <v>400</v>
      </c>
      <c r="N18" s="444">
        <v>893.728</v>
      </c>
      <c r="O18" s="444">
        <f t="shared" si="0"/>
        <v>9137.432999999999</v>
      </c>
    </row>
    <row r="19" spans="1:15" ht="21" customHeight="1">
      <c r="A19" s="443">
        <v>13</v>
      </c>
      <c r="B19" s="44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ht="21" customHeight="1">
      <c r="A20" s="443">
        <v>14</v>
      </c>
      <c r="B20" s="445" t="s">
        <v>1517</v>
      </c>
      <c r="C20" s="444">
        <v>24.46</v>
      </c>
      <c r="D20" s="444">
        <v>47.305</v>
      </c>
      <c r="E20" s="444">
        <v>207.46</v>
      </c>
      <c r="F20" s="444">
        <v>0</v>
      </c>
      <c r="G20" s="444">
        <v>0</v>
      </c>
      <c r="H20" s="444">
        <v>0</v>
      </c>
      <c r="I20" s="444">
        <v>71.25227</v>
      </c>
      <c r="J20" s="444">
        <v>88.05</v>
      </c>
      <c r="K20" s="444">
        <v>0</v>
      </c>
      <c r="L20" s="444">
        <v>0</v>
      </c>
      <c r="M20" s="444">
        <v>0</v>
      </c>
      <c r="N20" s="447">
        <v>30.99</v>
      </c>
      <c r="O20" s="444">
        <f t="shared" si="0"/>
        <v>469.51727000000005</v>
      </c>
    </row>
    <row r="21" spans="1:15" ht="21" customHeight="1">
      <c r="A21" s="443">
        <v>15</v>
      </c>
      <c r="B21" s="44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ht="21" customHeight="1">
      <c r="A22" s="443">
        <v>16</v>
      </c>
      <c r="B22" s="445" t="s">
        <v>1515</v>
      </c>
      <c r="C22" s="444">
        <v>3269.92</v>
      </c>
      <c r="D22" s="444">
        <v>3459.22</v>
      </c>
      <c r="E22" s="444">
        <v>3522.92</v>
      </c>
      <c r="F22" s="444">
        <v>8849.54</v>
      </c>
      <c r="G22" s="444">
        <v>10546.86</v>
      </c>
      <c r="H22" s="444">
        <v>5982.37</v>
      </c>
      <c r="I22" s="444">
        <v>4768.56725</v>
      </c>
      <c r="J22" s="444">
        <v>4533.54</v>
      </c>
      <c r="K22" s="444">
        <v>17660.96906</v>
      </c>
      <c r="L22" s="444">
        <v>10222.71</v>
      </c>
      <c r="M22" s="444">
        <v>4959.14</v>
      </c>
      <c r="N22" s="444">
        <v>11675.58023</v>
      </c>
      <c r="O22" s="444">
        <f t="shared" si="0"/>
        <v>89451.33654000002</v>
      </c>
    </row>
    <row r="23" spans="1:15" ht="21" customHeight="1">
      <c r="A23" s="443">
        <v>17</v>
      </c>
      <c r="B23" s="44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ht="21" customHeight="1">
      <c r="A24" s="443">
        <v>18</v>
      </c>
      <c r="B24" s="445" t="s">
        <v>1513</v>
      </c>
      <c r="C24" s="444">
        <v>0</v>
      </c>
      <c r="D24" s="444">
        <v>0</v>
      </c>
      <c r="E24" s="444">
        <v>0</v>
      </c>
      <c r="F24" s="444">
        <v>0</v>
      </c>
      <c r="G24" s="444">
        <v>0</v>
      </c>
      <c r="H24" s="444">
        <v>536.81</v>
      </c>
      <c r="I24" s="444">
        <v>144.22</v>
      </c>
      <c r="J24" s="444">
        <v>106.92</v>
      </c>
      <c r="K24" s="444">
        <v>0</v>
      </c>
      <c r="L24" s="444">
        <v>251.14</v>
      </c>
      <c r="M24" s="444">
        <v>0</v>
      </c>
      <c r="N24" s="444">
        <v>0</v>
      </c>
      <c r="O24" s="444">
        <f t="shared" si="0"/>
        <v>1039.09</v>
      </c>
    </row>
    <row r="25" spans="1:15" ht="21" customHeight="1">
      <c r="A25" s="443">
        <v>19</v>
      </c>
      <c r="B25" s="346"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ht="21" customHeight="1">
      <c r="A26" s="443">
        <v>20</v>
      </c>
      <c r="B26" s="445" t="s">
        <v>1511</v>
      </c>
      <c r="C26" s="444">
        <v>515.426</v>
      </c>
      <c r="D26" s="444">
        <v>0.165</v>
      </c>
      <c r="E26" s="444">
        <v>0</v>
      </c>
      <c r="F26" s="444">
        <v>162.005</v>
      </c>
      <c r="G26" s="444">
        <v>7.58</v>
      </c>
      <c r="H26" s="444">
        <v>0</v>
      </c>
      <c r="I26" s="444">
        <v>0</v>
      </c>
      <c r="J26" s="444">
        <v>68.924</v>
      </c>
      <c r="K26" s="444">
        <v>0</v>
      </c>
      <c r="L26" s="444">
        <v>124.6065</v>
      </c>
      <c r="M26" s="444">
        <v>0</v>
      </c>
      <c r="N26" s="444">
        <v>7</v>
      </c>
      <c r="O26" s="444">
        <f t="shared" si="0"/>
        <v>885.7065</v>
      </c>
    </row>
    <row r="27" spans="1:15" ht="21" customHeight="1">
      <c r="A27" s="443">
        <v>21</v>
      </c>
      <c r="B27" s="445" t="s">
        <v>1510</v>
      </c>
      <c r="C27" s="447">
        <v>23.09</v>
      </c>
      <c r="D27" s="444">
        <v>2.4</v>
      </c>
      <c r="E27" s="444">
        <v>0</v>
      </c>
      <c r="F27" s="444">
        <v>0</v>
      </c>
      <c r="G27" s="444">
        <v>0</v>
      </c>
      <c r="H27" s="444">
        <v>0</v>
      </c>
      <c r="I27" s="444">
        <v>0</v>
      </c>
      <c r="J27" s="444">
        <v>0</v>
      </c>
      <c r="K27" s="444">
        <v>0</v>
      </c>
      <c r="L27" s="444">
        <v>0</v>
      </c>
      <c r="M27" s="444">
        <v>0</v>
      </c>
      <c r="N27" s="444">
        <v>0</v>
      </c>
      <c r="O27" s="444">
        <f t="shared" si="0"/>
        <v>25.49</v>
      </c>
    </row>
    <row r="28" spans="1:15" ht="21" customHeight="1">
      <c r="A28" s="443">
        <v>22</v>
      </c>
      <c r="B28" s="445" t="s">
        <v>1509</v>
      </c>
      <c r="C28" s="444">
        <v>2</v>
      </c>
      <c r="D28" s="444">
        <v>0</v>
      </c>
      <c r="E28" s="444">
        <v>223</v>
      </c>
      <c r="F28" s="444">
        <v>0</v>
      </c>
      <c r="G28" s="444">
        <v>0</v>
      </c>
      <c r="H28" s="444">
        <v>0</v>
      </c>
      <c r="I28" s="444">
        <v>441.49</v>
      </c>
      <c r="J28" s="444">
        <v>0</v>
      </c>
      <c r="K28" s="444">
        <v>0</v>
      </c>
      <c r="L28" s="444">
        <v>360.18005</v>
      </c>
      <c r="M28" s="444">
        <v>0</v>
      </c>
      <c r="N28" s="446">
        <v>100</v>
      </c>
      <c r="O28" s="444">
        <f t="shared" si="0"/>
        <v>1126.67005</v>
      </c>
    </row>
    <row r="29" spans="1:15" ht="21" customHeight="1">
      <c r="A29" s="443">
        <v>23</v>
      </c>
      <c r="B29" s="44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ht="21" customHeight="1">
      <c r="A30" s="443">
        <v>24</v>
      </c>
      <c r="B30" s="445" t="s">
        <v>1507</v>
      </c>
      <c r="C30" s="444">
        <v>41.2</v>
      </c>
      <c r="D30" s="444">
        <v>0</v>
      </c>
      <c r="E30" s="444">
        <v>0</v>
      </c>
      <c r="F30" s="444">
        <v>0</v>
      </c>
      <c r="G30" s="444">
        <v>0</v>
      </c>
      <c r="H30" s="444">
        <v>0</v>
      </c>
      <c r="I30" s="444">
        <v>0</v>
      </c>
      <c r="J30" s="444">
        <v>0</v>
      </c>
      <c r="K30" s="444">
        <v>0.775</v>
      </c>
      <c r="L30" s="444">
        <v>0</v>
      </c>
      <c r="M30" s="444">
        <v>0</v>
      </c>
      <c r="N30" s="444">
        <v>0</v>
      </c>
      <c r="O30" s="444">
        <f t="shared" si="0"/>
        <v>41.975</v>
      </c>
    </row>
    <row r="31" spans="1:15" ht="21" customHeight="1">
      <c r="A31" s="443">
        <v>25</v>
      </c>
      <c r="B31" s="346" t="s">
        <v>1506</v>
      </c>
      <c r="C31" s="444">
        <v>0</v>
      </c>
      <c r="D31" s="444">
        <v>0</v>
      </c>
      <c r="E31" s="444">
        <v>0</v>
      </c>
      <c r="F31" s="444">
        <v>0</v>
      </c>
      <c r="G31" s="444">
        <v>0</v>
      </c>
      <c r="H31" s="444">
        <v>0</v>
      </c>
      <c r="I31" s="444">
        <v>39.86</v>
      </c>
      <c r="J31" s="444">
        <v>0</v>
      </c>
      <c r="K31" s="444">
        <v>0</v>
      </c>
      <c r="L31" s="444">
        <v>0</v>
      </c>
      <c r="M31" s="444">
        <v>0</v>
      </c>
      <c r="N31" s="444">
        <v>18.75</v>
      </c>
      <c r="O31" s="444">
        <f t="shared" si="0"/>
        <v>58.61</v>
      </c>
    </row>
    <row r="32" spans="1:15" ht="21" customHeight="1">
      <c r="A32" s="443">
        <v>26</v>
      </c>
      <c r="B32" s="346"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ht="21" customHeight="1">
      <c r="A33" s="443">
        <v>27</v>
      </c>
      <c r="B33" s="44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ht="21" customHeight="1">
      <c r="A34" s="443">
        <v>28</v>
      </c>
      <c r="B34" s="445" t="s">
        <v>1503</v>
      </c>
      <c r="C34" s="444">
        <v>0</v>
      </c>
      <c r="D34" s="444">
        <v>0</v>
      </c>
      <c r="E34" s="444">
        <v>0</v>
      </c>
      <c r="F34" s="444">
        <v>9</v>
      </c>
      <c r="G34" s="444">
        <v>0</v>
      </c>
      <c r="H34" s="444">
        <v>0</v>
      </c>
      <c r="I34" s="444">
        <v>0</v>
      </c>
      <c r="J34" s="444">
        <v>0</v>
      </c>
      <c r="K34" s="444">
        <v>0</v>
      </c>
      <c r="L34" s="444">
        <v>0</v>
      </c>
      <c r="M34" s="444">
        <v>69.56</v>
      </c>
      <c r="N34" s="444">
        <v>0</v>
      </c>
      <c r="O34" s="444">
        <f t="shared" si="0"/>
        <v>78.56</v>
      </c>
    </row>
    <row r="35" spans="1:15" ht="21" customHeight="1">
      <c r="A35" s="443">
        <v>29</v>
      </c>
      <c r="B35" s="44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ht="21" customHeight="1">
      <c r="A36" s="443">
        <v>30</v>
      </c>
      <c r="B36" s="445" t="s">
        <v>1501</v>
      </c>
      <c r="C36" s="444">
        <v>0</v>
      </c>
      <c r="D36" s="444">
        <v>0</v>
      </c>
      <c r="E36" s="444">
        <v>0</v>
      </c>
      <c r="F36" s="444">
        <v>0</v>
      </c>
      <c r="G36" s="444">
        <v>0</v>
      </c>
      <c r="H36" s="444">
        <v>0</v>
      </c>
      <c r="I36" s="444">
        <v>0</v>
      </c>
      <c r="J36" s="444">
        <v>0</v>
      </c>
      <c r="K36" s="444">
        <v>0</v>
      </c>
      <c r="L36" s="444">
        <v>0</v>
      </c>
      <c r="M36" s="444">
        <v>0</v>
      </c>
      <c r="N36" s="444">
        <v>0</v>
      </c>
      <c r="O36" s="444">
        <f t="shared" si="0"/>
        <v>0</v>
      </c>
    </row>
    <row r="37" spans="1:15" ht="21" customHeight="1">
      <c r="A37" s="443">
        <v>31</v>
      </c>
      <c r="B37" s="445" t="s">
        <v>1500</v>
      </c>
      <c r="C37" s="444">
        <v>0</v>
      </c>
      <c r="D37" s="444">
        <v>0</v>
      </c>
      <c r="E37" s="444">
        <v>0</v>
      </c>
      <c r="F37" s="444">
        <v>0</v>
      </c>
      <c r="G37" s="444">
        <v>0</v>
      </c>
      <c r="H37" s="444">
        <v>0</v>
      </c>
      <c r="I37" s="444">
        <v>852</v>
      </c>
      <c r="J37" s="444">
        <v>84</v>
      </c>
      <c r="K37" s="444">
        <v>0</v>
      </c>
      <c r="L37" s="444">
        <v>0</v>
      </c>
      <c r="M37" s="444">
        <v>0</v>
      </c>
      <c r="N37" s="444">
        <v>0</v>
      </c>
      <c r="O37" s="444">
        <f t="shared" si="0"/>
        <v>936</v>
      </c>
    </row>
    <row r="38" spans="1:15" ht="21" customHeight="1">
      <c r="A38" s="443">
        <v>32</v>
      </c>
      <c r="B38" s="445" t="s">
        <v>1499</v>
      </c>
      <c r="C38" s="444">
        <v>0</v>
      </c>
      <c r="D38" s="444">
        <v>0</v>
      </c>
      <c r="E38" s="444">
        <v>0</v>
      </c>
      <c r="F38" s="444">
        <v>0</v>
      </c>
      <c r="G38" s="444">
        <v>0</v>
      </c>
      <c r="H38" s="444">
        <v>0</v>
      </c>
      <c r="I38" s="444">
        <v>0</v>
      </c>
      <c r="J38" s="444">
        <v>0</v>
      </c>
      <c r="K38" s="444">
        <v>0</v>
      </c>
      <c r="L38" s="444">
        <v>0</v>
      </c>
      <c r="M38" s="444">
        <v>0</v>
      </c>
      <c r="N38" s="444">
        <v>0</v>
      </c>
      <c r="O38" s="444">
        <f t="shared" si="0"/>
        <v>0</v>
      </c>
    </row>
    <row r="39" spans="1:15" ht="21" customHeight="1">
      <c r="A39" s="443">
        <v>33</v>
      </c>
      <c r="B39" s="445" t="s">
        <v>1498</v>
      </c>
      <c r="C39" s="444">
        <v>0</v>
      </c>
      <c r="D39" s="444">
        <v>0</v>
      </c>
      <c r="E39" s="444">
        <v>0</v>
      </c>
      <c r="F39" s="444">
        <v>0</v>
      </c>
      <c r="G39" s="444">
        <v>0</v>
      </c>
      <c r="H39" s="444">
        <v>0</v>
      </c>
      <c r="I39" s="444">
        <v>0</v>
      </c>
      <c r="J39" s="444">
        <v>0</v>
      </c>
      <c r="K39" s="444">
        <v>0.42</v>
      </c>
      <c r="L39" s="444">
        <v>0</v>
      </c>
      <c r="M39" s="444">
        <v>0</v>
      </c>
      <c r="N39" s="444">
        <v>2.31</v>
      </c>
      <c r="O39" s="444">
        <f aca="true" t="shared" si="1" ref="O39:O61">SUM(C39:N39)</f>
        <v>2.73</v>
      </c>
    </row>
    <row r="40" spans="1:15" ht="21" customHeight="1">
      <c r="A40" s="443">
        <v>34</v>
      </c>
      <c r="B40" s="44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ht="21" customHeight="1">
      <c r="A41" s="443">
        <v>35</v>
      </c>
      <c r="B41" s="44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ht="21" customHeight="1">
      <c r="A42" s="443">
        <v>36</v>
      </c>
      <c r="B42" s="445" t="s">
        <v>1495</v>
      </c>
      <c r="C42" s="444">
        <v>0</v>
      </c>
      <c r="D42" s="444">
        <v>0</v>
      </c>
      <c r="E42" s="444">
        <v>0</v>
      </c>
      <c r="F42" s="444">
        <v>0</v>
      </c>
      <c r="G42" s="444">
        <v>0</v>
      </c>
      <c r="H42" s="444">
        <v>0</v>
      </c>
      <c r="I42" s="444">
        <v>0</v>
      </c>
      <c r="J42" s="444">
        <v>0</v>
      </c>
      <c r="K42" s="444">
        <v>7.4</v>
      </c>
      <c r="L42" s="444">
        <v>0</v>
      </c>
      <c r="M42" s="444">
        <v>0</v>
      </c>
      <c r="N42" s="444">
        <v>0</v>
      </c>
      <c r="O42" s="444">
        <f t="shared" si="1"/>
        <v>7.4</v>
      </c>
    </row>
    <row r="43" spans="1:15" ht="21" customHeight="1">
      <c r="A43" s="443">
        <v>37</v>
      </c>
      <c r="B43" s="44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ht="21" customHeight="1">
      <c r="A44" s="443">
        <v>38</v>
      </c>
      <c r="B44" s="445" t="s">
        <v>1493</v>
      </c>
      <c r="C44" s="444">
        <v>0</v>
      </c>
      <c r="D44" s="444">
        <v>0</v>
      </c>
      <c r="E44" s="444">
        <v>0</v>
      </c>
      <c r="F44" s="444">
        <v>0</v>
      </c>
      <c r="G44" s="444">
        <v>0</v>
      </c>
      <c r="H44" s="444">
        <v>0</v>
      </c>
      <c r="I44" s="444">
        <v>0</v>
      </c>
      <c r="J44" s="444">
        <v>0</v>
      </c>
      <c r="K44" s="444">
        <v>0</v>
      </c>
      <c r="L44" s="444">
        <v>0</v>
      </c>
      <c r="M44" s="444">
        <v>0</v>
      </c>
      <c r="N44" s="444">
        <v>0</v>
      </c>
      <c r="O44" s="444">
        <f t="shared" si="1"/>
        <v>0</v>
      </c>
    </row>
    <row r="45" spans="1:15" ht="21" customHeight="1">
      <c r="A45" s="443">
        <v>39</v>
      </c>
      <c r="B45" s="346" t="s">
        <v>1492</v>
      </c>
      <c r="C45" s="444">
        <v>106</v>
      </c>
      <c r="D45" s="444">
        <v>0</v>
      </c>
      <c r="E45" s="444">
        <v>0</v>
      </c>
      <c r="F45" s="444">
        <v>0</v>
      </c>
      <c r="G45" s="444">
        <v>0</v>
      </c>
      <c r="H45" s="444">
        <v>1396.41</v>
      </c>
      <c r="I45" s="444">
        <v>0</v>
      </c>
      <c r="J45" s="444">
        <v>0</v>
      </c>
      <c r="K45" s="444">
        <v>0</v>
      </c>
      <c r="L45" s="444">
        <v>0</v>
      </c>
      <c r="M45" s="444">
        <v>0</v>
      </c>
      <c r="N45" s="444">
        <v>150.578</v>
      </c>
      <c r="O45" s="444">
        <f t="shared" si="1"/>
        <v>1652.988</v>
      </c>
    </row>
    <row r="46" spans="1:15" ht="21" customHeight="1">
      <c r="A46" s="443">
        <v>40</v>
      </c>
      <c r="B46" s="445" t="s">
        <v>1491</v>
      </c>
      <c r="C46" s="444">
        <v>623.02</v>
      </c>
      <c r="D46" s="444">
        <v>0</v>
      </c>
      <c r="E46" s="444">
        <v>21.73</v>
      </c>
      <c r="F46" s="444">
        <v>0</v>
      </c>
      <c r="G46" s="444">
        <v>0</v>
      </c>
      <c r="H46" s="444">
        <v>0</v>
      </c>
      <c r="I46" s="444">
        <v>0</v>
      </c>
      <c r="J46" s="444">
        <v>0</v>
      </c>
      <c r="K46" s="444">
        <v>0</v>
      </c>
      <c r="L46" s="444">
        <v>0</v>
      </c>
      <c r="M46" s="444">
        <v>0</v>
      </c>
      <c r="N46" s="444">
        <v>0</v>
      </c>
      <c r="O46" s="444">
        <f t="shared" si="1"/>
        <v>644.75</v>
      </c>
    </row>
    <row r="47" spans="1:15" ht="21" customHeight="1">
      <c r="A47" s="443">
        <v>41</v>
      </c>
      <c r="B47" s="346"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ht="21" customHeight="1">
      <c r="A48" s="443">
        <v>42</v>
      </c>
      <c r="B48" s="346"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ht="21" customHeight="1">
      <c r="A49" s="443">
        <v>43</v>
      </c>
      <c r="B49" s="445" t="s">
        <v>1488</v>
      </c>
      <c r="C49" s="444">
        <v>0</v>
      </c>
      <c r="D49" s="444">
        <v>0</v>
      </c>
      <c r="E49" s="444">
        <v>1.4599</v>
      </c>
      <c r="F49" s="444">
        <v>25.73</v>
      </c>
      <c r="G49" s="444">
        <v>6.4</v>
      </c>
      <c r="H49" s="444">
        <v>0</v>
      </c>
      <c r="I49" s="444">
        <v>0</v>
      </c>
      <c r="J49" s="444">
        <v>5.7</v>
      </c>
      <c r="K49" s="444">
        <v>66.77</v>
      </c>
      <c r="L49" s="444">
        <v>0</v>
      </c>
      <c r="M49" s="444">
        <v>0</v>
      </c>
      <c r="N49" s="444">
        <v>0</v>
      </c>
      <c r="O49" s="444">
        <f t="shared" si="1"/>
        <v>106.0599</v>
      </c>
    </row>
    <row r="50" spans="1:15" ht="21" customHeight="1">
      <c r="A50" s="443">
        <v>44</v>
      </c>
      <c r="B50" s="346"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ht="21" customHeight="1">
      <c r="A51" s="443">
        <v>45</v>
      </c>
      <c r="B51" s="445" t="s">
        <v>1486</v>
      </c>
      <c r="C51" s="444">
        <v>16</v>
      </c>
      <c r="D51" s="444">
        <v>0</v>
      </c>
      <c r="E51" s="444">
        <v>0</v>
      </c>
      <c r="F51" s="444">
        <v>0</v>
      </c>
      <c r="G51" s="444">
        <v>0</v>
      </c>
      <c r="H51" s="444">
        <v>0</v>
      </c>
      <c r="I51" s="444">
        <v>30</v>
      </c>
      <c r="J51" s="444">
        <v>0</v>
      </c>
      <c r="K51" s="444">
        <v>0</v>
      </c>
      <c r="L51" s="444">
        <v>0</v>
      </c>
      <c r="M51" s="444">
        <v>0</v>
      </c>
      <c r="N51" s="444">
        <v>27.268</v>
      </c>
      <c r="O51" s="444">
        <f t="shared" si="1"/>
        <v>73.268</v>
      </c>
    </row>
    <row r="52" spans="1:15" ht="21" customHeight="1">
      <c r="A52" s="443">
        <v>46</v>
      </c>
      <c r="B52" s="44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ht="21" customHeight="1">
      <c r="A53" s="443">
        <v>47</v>
      </c>
      <c r="B53" s="445" t="s">
        <v>1484</v>
      </c>
      <c r="C53" s="444">
        <v>0</v>
      </c>
      <c r="D53" s="444">
        <v>0</v>
      </c>
      <c r="E53" s="444">
        <v>0</v>
      </c>
      <c r="F53" s="444">
        <v>0</v>
      </c>
      <c r="G53" s="444">
        <v>0</v>
      </c>
      <c r="H53" s="444">
        <v>0</v>
      </c>
      <c r="I53" s="444">
        <v>7.5255</v>
      </c>
      <c r="J53" s="444">
        <v>0</v>
      </c>
      <c r="K53" s="444">
        <v>0</v>
      </c>
      <c r="L53" s="444">
        <v>0</v>
      </c>
      <c r="M53" s="444">
        <v>0</v>
      </c>
      <c r="N53" s="444">
        <v>39.59388</v>
      </c>
      <c r="O53" s="444">
        <f t="shared" si="1"/>
        <v>47.11938</v>
      </c>
    </row>
    <row r="54" spans="1:15" ht="21" customHeight="1">
      <c r="A54" s="443">
        <v>48</v>
      </c>
      <c r="B54" s="445" t="s">
        <v>1483</v>
      </c>
      <c r="C54" s="444">
        <v>240.8</v>
      </c>
      <c r="D54" s="444">
        <v>0</v>
      </c>
      <c r="E54" s="444">
        <v>40</v>
      </c>
      <c r="F54" s="444">
        <v>320.4</v>
      </c>
      <c r="G54" s="444">
        <v>91.42</v>
      </c>
      <c r="H54" s="444">
        <v>0</v>
      </c>
      <c r="I54" s="444">
        <v>78.42</v>
      </c>
      <c r="J54" s="444">
        <v>352.73</v>
      </c>
      <c r="K54" s="444">
        <v>0</v>
      </c>
      <c r="L54" s="444">
        <v>1348.74</v>
      </c>
      <c r="M54" s="444">
        <v>13.6</v>
      </c>
      <c r="N54" s="444">
        <v>0</v>
      </c>
      <c r="O54" s="444">
        <f t="shared" si="1"/>
        <v>2486.11</v>
      </c>
    </row>
    <row r="55" spans="1:15" ht="21" customHeight="1">
      <c r="A55" s="443">
        <v>49</v>
      </c>
      <c r="B55" s="445" t="s">
        <v>1482</v>
      </c>
      <c r="C55" s="444">
        <v>0</v>
      </c>
      <c r="D55" s="444">
        <v>0</v>
      </c>
      <c r="E55" s="444">
        <v>164</v>
      </c>
      <c r="F55" s="444">
        <v>19</v>
      </c>
      <c r="G55" s="444">
        <v>0</v>
      </c>
      <c r="H55" s="444">
        <v>0</v>
      </c>
      <c r="I55" s="444">
        <v>226</v>
      </c>
      <c r="J55" s="444">
        <v>3.12</v>
      </c>
      <c r="K55" s="444">
        <v>37.41</v>
      </c>
      <c r="L55" s="444">
        <v>0</v>
      </c>
      <c r="M55" s="444">
        <v>0</v>
      </c>
      <c r="N55" s="444">
        <v>164</v>
      </c>
      <c r="O55" s="444">
        <f t="shared" si="1"/>
        <v>613.53</v>
      </c>
    </row>
    <row r="56" spans="1:15" ht="21" customHeight="1">
      <c r="A56" s="443">
        <v>50</v>
      </c>
      <c r="B56" s="445" t="s">
        <v>1481</v>
      </c>
      <c r="C56" s="444">
        <v>0</v>
      </c>
      <c r="D56" s="444">
        <v>0</v>
      </c>
      <c r="E56" s="444">
        <v>0</v>
      </c>
      <c r="F56" s="444">
        <v>0</v>
      </c>
      <c r="G56" s="444">
        <v>0</v>
      </c>
      <c r="H56" s="444">
        <v>0</v>
      </c>
      <c r="I56" s="444">
        <v>0</v>
      </c>
      <c r="J56" s="444">
        <v>11.475</v>
      </c>
      <c r="K56" s="444">
        <v>0</v>
      </c>
      <c r="L56" s="444">
        <v>0</v>
      </c>
      <c r="M56" s="444">
        <v>89.64143</v>
      </c>
      <c r="N56" s="444">
        <v>0</v>
      </c>
      <c r="O56" s="444">
        <f t="shared" si="1"/>
        <v>101.11643</v>
      </c>
    </row>
    <row r="57" spans="1:15" ht="21" customHeight="1">
      <c r="A57" s="443">
        <v>51</v>
      </c>
      <c r="B57" s="445" t="s">
        <v>1480</v>
      </c>
      <c r="C57" s="444">
        <v>0</v>
      </c>
      <c r="D57" s="444">
        <v>0</v>
      </c>
      <c r="E57" s="444">
        <v>0</v>
      </c>
      <c r="F57" s="444">
        <v>0</v>
      </c>
      <c r="G57" s="444">
        <v>0</v>
      </c>
      <c r="H57" s="444">
        <v>0</v>
      </c>
      <c r="I57" s="444">
        <v>20.72</v>
      </c>
      <c r="J57" s="444">
        <v>0</v>
      </c>
      <c r="K57" s="444">
        <v>0</v>
      </c>
      <c r="L57" s="444">
        <v>0</v>
      </c>
      <c r="M57" s="444">
        <v>0</v>
      </c>
      <c r="N57" s="444">
        <v>0</v>
      </c>
      <c r="O57" s="444">
        <f t="shared" si="1"/>
        <v>20.72</v>
      </c>
    </row>
    <row r="58" spans="1:15" ht="21" customHeight="1">
      <c r="A58" s="443">
        <v>52</v>
      </c>
      <c r="B58" s="445" t="s">
        <v>1479</v>
      </c>
      <c r="C58" s="444">
        <v>649.8</v>
      </c>
      <c r="D58" s="444">
        <v>295.91</v>
      </c>
      <c r="E58" s="444">
        <v>250.52</v>
      </c>
      <c r="F58" s="444">
        <v>0</v>
      </c>
      <c r="G58" s="444">
        <v>86.82</v>
      </c>
      <c r="H58" s="444">
        <v>0</v>
      </c>
      <c r="I58" s="444">
        <v>0</v>
      </c>
      <c r="J58" s="444">
        <v>0</v>
      </c>
      <c r="K58" s="444">
        <v>0</v>
      </c>
      <c r="L58" s="444">
        <v>162.31</v>
      </c>
      <c r="M58" s="444">
        <v>0</v>
      </c>
      <c r="N58" s="444">
        <v>131.88</v>
      </c>
      <c r="O58" s="444">
        <f t="shared" si="1"/>
        <v>1577.2399999999998</v>
      </c>
    </row>
    <row r="59" spans="1:15" ht="21" customHeight="1">
      <c r="A59" s="443">
        <v>53</v>
      </c>
      <c r="B59" s="445" t="s">
        <v>1478</v>
      </c>
      <c r="C59" s="444">
        <v>0</v>
      </c>
      <c r="D59" s="444">
        <v>37.536</v>
      </c>
      <c r="E59" s="444">
        <v>0</v>
      </c>
      <c r="F59" s="444">
        <v>121.176</v>
      </c>
      <c r="G59" s="444">
        <v>0</v>
      </c>
      <c r="H59" s="444">
        <v>0</v>
      </c>
      <c r="I59" s="444">
        <v>0</v>
      </c>
      <c r="J59" s="444">
        <v>33.43</v>
      </c>
      <c r="K59" s="444">
        <v>0</v>
      </c>
      <c r="L59" s="444">
        <v>13.464</v>
      </c>
      <c r="M59" s="444">
        <v>0</v>
      </c>
      <c r="N59" s="444">
        <v>0</v>
      </c>
      <c r="O59" s="444">
        <f t="shared" si="1"/>
        <v>205.606</v>
      </c>
    </row>
    <row r="60" spans="2:15" ht="22.5" customHeight="1">
      <c r="B60" s="389" t="s">
        <v>409</v>
      </c>
      <c r="C60" s="331">
        <f aca="true" t="shared" si="2" ref="C60:N60">SUM(C6:C59)</f>
        <v>6528.496000000001</v>
      </c>
      <c r="D60" s="331">
        <f t="shared" si="2"/>
        <v>4221.181</v>
      </c>
      <c r="E60" s="331">
        <f t="shared" si="2"/>
        <v>4595.0899</v>
      </c>
      <c r="F60" s="331">
        <f t="shared" si="2"/>
        <v>11841.190999999999</v>
      </c>
      <c r="G60" s="331">
        <f t="shared" si="2"/>
        <v>10806.58</v>
      </c>
      <c r="H60" s="331">
        <f t="shared" si="2"/>
        <v>9587.4</v>
      </c>
      <c r="I60" s="331">
        <f t="shared" si="2"/>
        <v>7302.71502</v>
      </c>
      <c r="J60" s="331">
        <f t="shared" si="2"/>
        <v>5537.889</v>
      </c>
      <c r="K60" s="331">
        <f t="shared" si="2"/>
        <v>19343.65406</v>
      </c>
      <c r="L60" s="331">
        <f t="shared" si="2"/>
        <v>15648.210549999998</v>
      </c>
      <c r="M60" s="331">
        <f t="shared" si="2"/>
        <v>5531.941430000001</v>
      </c>
      <c r="N60" s="331">
        <f t="shared" si="2"/>
        <v>13519.558109999998</v>
      </c>
      <c r="O60" s="332">
        <f t="shared" si="1"/>
        <v>114463.90607</v>
      </c>
    </row>
    <row r="61" spans="2:15" ht="18.75" customHeight="1">
      <c r="B61" s="389" t="s">
        <v>1477</v>
      </c>
      <c r="C61" s="331">
        <f>(C60/O60)*100</f>
        <v>5.7035411634542</v>
      </c>
      <c r="D61" s="331">
        <f>(D60/O60)*100</f>
        <v>3.6877834637396973</v>
      </c>
      <c r="E61" s="331">
        <f>(E60/O60)*100</f>
        <v>4.014444428613059</v>
      </c>
      <c r="F61" s="331">
        <f>(F60/O60)*100</f>
        <v>10.344912563754868</v>
      </c>
      <c r="G61" s="331">
        <f>(G60/O60)*100</f>
        <v>9.441037241373952</v>
      </c>
      <c r="H61" s="331">
        <f>(H60/O60)*100</f>
        <v>8.375915455948933</v>
      </c>
      <c r="I61" s="331">
        <f>(I60/O60)*100</f>
        <v>6.379928198094211</v>
      </c>
      <c r="J61" s="331">
        <f>(J60/O60)*100</f>
        <v>4.838109400716522</v>
      </c>
      <c r="K61" s="331">
        <f>(K60/O60)*100</f>
        <v>16.899348208657546</v>
      </c>
      <c r="L61" s="331">
        <f>(L60/O60)*100</f>
        <v>13.670868911664074</v>
      </c>
      <c r="M61" s="331">
        <f>(M60/O60)*100</f>
        <v>4.83291337849065</v>
      </c>
      <c r="N61" s="331">
        <f>(N60/O60)*100</f>
        <v>11.811197585492286</v>
      </c>
      <c r="O61" s="444">
        <f t="shared" si="1"/>
        <v>99.99999999999999</v>
      </c>
    </row>
    <row r="62" spans="2:15" ht="21" customHeight="1">
      <c r="B62" s="389" t="s">
        <v>1476</v>
      </c>
      <c r="C62" s="331">
        <f>C61</f>
        <v>5.7035411634542</v>
      </c>
      <c r="D62" s="331">
        <f aca="true" t="shared" si="3" ref="D62:N62">C62+D61</f>
        <v>9.391324627193898</v>
      </c>
      <c r="E62" s="331">
        <f t="shared" si="3"/>
        <v>13.405769055806957</v>
      </c>
      <c r="F62" s="331">
        <f t="shared" si="3"/>
        <v>23.750681619561824</v>
      </c>
      <c r="G62" s="331">
        <f t="shared" si="3"/>
        <v>33.19171886093578</v>
      </c>
      <c r="H62" s="331">
        <f t="shared" si="3"/>
        <v>41.567634316884714</v>
      </c>
      <c r="I62" s="331">
        <f t="shared" si="3"/>
        <v>47.94756251497893</v>
      </c>
      <c r="J62" s="331">
        <f t="shared" si="3"/>
        <v>52.785671915695445</v>
      </c>
      <c r="K62" s="331">
        <f t="shared" si="3"/>
        <v>69.68502012435299</v>
      </c>
      <c r="L62" s="331">
        <f t="shared" si="3"/>
        <v>83.35588903601706</v>
      </c>
      <c r="M62" s="331">
        <f t="shared" si="3"/>
        <v>88.1888024145077</v>
      </c>
      <c r="N62" s="331">
        <f t="shared" si="3"/>
        <v>99.99999999999999</v>
      </c>
      <c r="O62" s="444"/>
    </row>
  </sheetData>
  <sheetProtection/>
  <mergeCells count="4">
    <mergeCell ref="A1:O1"/>
    <mergeCell ref="A2:O2"/>
    <mergeCell ref="A3:O3"/>
    <mergeCell ref="A4:O4"/>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15748031496063" right="0.15748031496063" top="0.47244094488189" bottom="0.54" header="0.3" footer="0.31496062992126"/>
  <pageSetup firstPageNumber="184" useFirstPageNumber="1" horizontalDpi="600" verticalDpi="600" orientation="landscape" paperSize="9" scale="67" r:id="rId41"/>
  <headerFooter>
    <oddFooter>&amp;C&amp;P</oddFooter>
  </headerFooter>
  <colBreaks count="1" manualBreakCount="1">
    <brk id="15" max="65535" man="1"/>
  </colBreaks>
</worksheet>
</file>

<file path=xl/worksheets/sheet57.xml><?xml version="1.0" encoding="utf-8"?>
<worksheet xmlns="http://schemas.openxmlformats.org/spreadsheetml/2006/main" xmlns:r="http://schemas.openxmlformats.org/officeDocument/2006/relationships">
  <dimension ref="A1:O62"/>
  <sheetViews>
    <sheetView zoomScale="80" zoomScaleNormal="80" zoomScalePageLayoutView="0" workbookViewId="0" topLeftCell="A1">
      <selection activeCell="B8" sqref="B8"/>
    </sheetView>
  </sheetViews>
  <sheetFormatPr defaultColWidth="10.28125" defaultRowHeight="15"/>
  <cols>
    <col min="1" max="1" width="8.7109375" style="452" bestFit="1" customWidth="1"/>
    <col min="2" max="2" width="54.7109375" style="330" bestFit="1" customWidth="1"/>
    <col min="3" max="3" width="9.140625" style="330" bestFit="1" customWidth="1"/>
    <col min="4" max="4" width="8.421875" style="330" bestFit="1" customWidth="1"/>
    <col min="5" max="5" width="9.8515625" style="330" bestFit="1" customWidth="1"/>
    <col min="6" max="6" width="9.28125" style="330" bestFit="1" customWidth="1"/>
    <col min="7" max="7" width="9.421875" style="330" bestFit="1" customWidth="1"/>
    <col min="8" max="9" width="9.7109375" style="330" bestFit="1" customWidth="1"/>
    <col min="10" max="11" width="9.8515625" style="330" bestFit="1" customWidth="1"/>
    <col min="12" max="12" width="10.421875" style="330" bestFit="1" customWidth="1"/>
    <col min="13" max="13" width="9.7109375" style="330" bestFit="1" customWidth="1"/>
    <col min="14" max="14" width="17.00390625" style="330" bestFit="1" customWidth="1"/>
    <col min="15" max="15" width="10.421875" style="330" bestFit="1" customWidth="1"/>
    <col min="16" max="19" width="10.28125" style="330" customWidth="1"/>
    <col min="20" max="20" width="11.140625" style="330" bestFit="1" customWidth="1"/>
    <col min="21" max="16384" width="10.28125" style="330" customWidth="1"/>
  </cols>
  <sheetData>
    <row r="1" spans="1:15" ht="20.25" customHeight="1">
      <c r="A1" s="666" t="s">
        <v>1549</v>
      </c>
      <c r="B1" s="666"/>
      <c r="C1" s="666"/>
      <c r="D1" s="666"/>
      <c r="E1" s="666"/>
      <c r="F1" s="666"/>
      <c r="G1" s="666"/>
      <c r="H1" s="666"/>
      <c r="I1" s="666"/>
      <c r="J1" s="666"/>
      <c r="K1" s="666"/>
      <c r="L1" s="666"/>
      <c r="M1" s="666"/>
      <c r="N1" s="666"/>
      <c r="O1" s="666"/>
    </row>
    <row r="2" spans="1:15" ht="20.25" customHeight="1">
      <c r="A2" s="667" t="s">
        <v>1548</v>
      </c>
      <c r="B2" s="667"/>
      <c r="C2" s="667"/>
      <c r="D2" s="667"/>
      <c r="E2" s="667"/>
      <c r="F2" s="667"/>
      <c r="G2" s="667"/>
      <c r="H2" s="667"/>
      <c r="I2" s="667"/>
      <c r="J2" s="667"/>
      <c r="K2" s="667"/>
      <c r="L2" s="667"/>
      <c r="M2" s="667"/>
      <c r="N2" s="667"/>
      <c r="O2" s="667"/>
    </row>
    <row r="3" spans="1:15" ht="18.75" customHeight="1">
      <c r="A3" s="647" t="s">
        <v>121</v>
      </c>
      <c r="B3" s="647"/>
      <c r="C3" s="647"/>
      <c r="D3" s="647"/>
      <c r="E3" s="647"/>
      <c r="F3" s="647"/>
      <c r="G3" s="647"/>
      <c r="H3" s="647"/>
      <c r="I3" s="647"/>
      <c r="J3" s="647"/>
      <c r="K3" s="647"/>
      <c r="L3" s="647"/>
      <c r="M3" s="647"/>
      <c r="N3" s="647"/>
      <c r="O3" s="647"/>
    </row>
    <row r="4" spans="1:15" s="449" customFormat="1" ht="21" customHeight="1">
      <c r="A4" s="647" t="s">
        <v>1546</v>
      </c>
      <c r="B4" s="647"/>
      <c r="C4" s="647"/>
      <c r="D4" s="647"/>
      <c r="E4" s="647"/>
      <c r="F4" s="647"/>
      <c r="G4" s="647"/>
      <c r="H4" s="647"/>
      <c r="I4" s="647"/>
      <c r="J4" s="647"/>
      <c r="K4" s="647"/>
      <c r="L4" s="647"/>
      <c r="M4" s="647"/>
      <c r="N4" s="647"/>
      <c r="O4" s="647"/>
    </row>
    <row r="5" spans="1:15" s="346" customFormat="1" ht="21" customHeight="1">
      <c r="A5" s="452"/>
      <c r="B5" s="330"/>
      <c r="C5" s="330"/>
      <c r="D5" s="330"/>
      <c r="E5" s="330"/>
      <c r="F5" s="330"/>
      <c r="G5" s="330"/>
      <c r="H5" s="330"/>
      <c r="I5" s="330"/>
      <c r="J5" s="330"/>
      <c r="K5" s="330"/>
      <c r="L5" s="330"/>
      <c r="M5" s="330"/>
      <c r="N5" s="333" t="s">
        <v>1545</v>
      </c>
      <c r="O5" s="330"/>
    </row>
    <row r="6" spans="1:15" s="346" customFormat="1" ht="21" customHeight="1">
      <c r="A6" s="450" t="s">
        <v>1544</v>
      </c>
      <c r="B6" s="389" t="s">
        <v>1543</v>
      </c>
      <c r="C6" s="389" t="s">
        <v>1542</v>
      </c>
      <c r="D6" s="389" t="s">
        <v>1541</v>
      </c>
      <c r="E6" s="389" t="s">
        <v>1540</v>
      </c>
      <c r="F6" s="389" t="s">
        <v>1539</v>
      </c>
      <c r="G6" s="389" t="s">
        <v>1538</v>
      </c>
      <c r="H6" s="389" t="s">
        <v>1537</v>
      </c>
      <c r="I6" s="389" t="s">
        <v>1536</v>
      </c>
      <c r="J6" s="389" t="s">
        <v>1535</v>
      </c>
      <c r="K6" s="389" t="s">
        <v>1534</v>
      </c>
      <c r="L6" s="389" t="s">
        <v>1533</v>
      </c>
      <c r="M6" s="389" t="s">
        <v>1532</v>
      </c>
      <c r="N6" s="389" t="s">
        <v>1531</v>
      </c>
      <c r="O6" s="389" t="s">
        <v>409</v>
      </c>
    </row>
    <row r="7" spans="1:15" s="346" customFormat="1" ht="21" customHeight="1">
      <c r="A7" s="443">
        <v>1</v>
      </c>
      <c r="B7" s="346" t="s">
        <v>1530</v>
      </c>
      <c r="C7" s="346">
        <v>172.17</v>
      </c>
      <c r="D7" s="444">
        <v>0</v>
      </c>
      <c r="E7" s="346">
        <v>944</v>
      </c>
      <c r="F7" s="346">
        <v>413.19</v>
      </c>
      <c r="G7" s="346">
        <v>856.3</v>
      </c>
      <c r="H7" s="346">
        <v>12.35</v>
      </c>
      <c r="I7" s="346">
        <v>797.05</v>
      </c>
      <c r="J7" s="444">
        <v>0</v>
      </c>
      <c r="K7" s="444">
        <v>0</v>
      </c>
      <c r="L7" s="346">
        <v>165</v>
      </c>
      <c r="M7" s="346">
        <v>210.16</v>
      </c>
      <c r="N7" s="346">
        <v>939.42</v>
      </c>
      <c r="O7" s="346">
        <f aca="true" t="shared" si="0" ref="O7:O38">SUM(C7:N7)</f>
        <v>4509.639999999999</v>
      </c>
    </row>
    <row r="8" spans="1:15" s="346" customFormat="1" ht="21" customHeight="1">
      <c r="A8" s="443">
        <v>2</v>
      </c>
      <c r="B8" s="346" t="s">
        <v>1529</v>
      </c>
      <c r="C8" s="444">
        <v>0</v>
      </c>
      <c r="D8" s="444">
        <v>0</v>
      </c>
      <c r="E8" s="444">
        <v>0</v>
      </c>
      <c r="F8" s="444">
        <v>0</v>
      </c>
      <c r="G8" s="444">
        <v>0</v>
      </c>
      <c r="H8" s="444">
        <v>0</v>
      </c>
      <c r="I8" s="444">
        <v>0</v>
      </c>
      <c r="J8" s="444">
        <v>0</v>
      </c>
      <c r="K8" s="444">
        <v>0</v>
      </c>
      <c r="L8" s="444">
        <v>0</v>
      </c>
      <c r="M8" s="444">
        <v>0</v>
      </c>
      <c r="N8" s="444">
        <v>0</v>
      </c>
      <c r="O8" s="444">
        <f t="shared" si="0"/>
        <v>0</v>
      </c>
    </row>
    <row r="9" spans="1:15" s="346" customFormat="1" ht="21" customHeight="1">
      <c r="A9" s="443">
        <v>3</v>
      </c>
      <c r="B9" s="346" t="s">
        <v>1528</v>
      </c>
      <c r="C9" s="444">
        <v>0</v>
      </c>
      <c r="D9" s="444">
        <v>0</v>
      </c>
      <c r="E9" s="444">
        <v>0</v>
      </c>
      <c r="F9" s="444">
        <v>0</v>
      </c>
      <c r="G9" s="444">
        <v>0</v>
      </c>
      <c r="H9" s="444">
        <v>0</v>
      </c>
      <c r="I9" s="444">
        <v>0</v>
      </c>
      <c r="J9" s="444">
        <v>0</v>
      </c>
      <c r="K9" s="444">
        <v>0</v>
      </c>
      <c r="L9" s="444">
        <v>0</v>
      </c>
      <c r="M9" s="444">
        <v>0</v>
      </c>
      <c r="N9" s="444">
        <v>0</v>
      </c>
      <c r="O9" s="444">
        <f t="shared" si="0"/>
        <v>0</v>
      </c>
    </row>
    <row r="10" spans="1:15" s="346" customFormat="1" ht="21" customHeight="1">
      <c r="A10" s="443">
        <v>4</v>
      </c>
      <c r="B10" s="346"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46" customFormat="1" ht="21" customHeight="1">
      <c r="A11" s="443">
        <v>5</v>
      </c>
      <c r="B11" s="44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46" customFormat="1" ht="21" customHeight="1">
      <c r="A12" s="443">
        <v>6</v>
      </c>
      <c r="B12" s="346"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46" customFormat="1" ht="21" customHeight="1">
      <c r="A13" s="443">
        <v>7</v>
      </c>
      <c r="B13" s="346" t="s">
        <v>1524</v>
      </c>
      <c r="C13" s="444">
        <v>0</v>
      </c>
      <c r="D13" s="444">
        <v>0</v>
      </c>
      <c r="E13" s="444">
        <v>0</v>
      </c>
      <c r="F13" s="444">
        <v>0</v>
      </c>
      <c r="G13" s="444">
        <v>0</v>
      </c>
      <c r="H13" s="444">
        <v>0</v>
      </c>
      <c r="I13" s="444">
        <v>0</v>
      </c>
      <c r="J13" s="444">
        <v>0</v>
      </c>
      <c r="K13" s="444">
        <v>0</v>
      </c>
      <c r="L13" s="444">
        <v>0</v>
      </c>
      <c r="M13" s="444">
        <v>0</v>
      </c>
      <c r="N13" s="444">
        <v>0</v>
      </c>
      <c r="O13" s="444">
        <f t="shared" si="0"/>
        <v>0</v>
      </c>
    </row>
    <row r="14" spans="1:15" s="346" customFormat="1" ht="21" customHeight="1">
      <c r="A14" s="443">
        <v>8</v>
      </c>
      <c r="B14" s="445" t="s">
        <v>1523</v>
      </c>
      <c r="C14" s="444">
        <v>0</v>
      </c>
      <c r="D14" s="346">
        <v>45.5</v>
      </c>
      <c r="E14" s="346">
        <v>3</v>
      </c>
      <c r="F14" s="346">
        <v>12.5</v>
      </c>
      <c r="G14" s="346">
        <v>0.45</v>
      </c>
      <c r="H14" s="444">
        <v>0</v>
      </c>
      <c r="I14" s="444">
        <v>0</v>
      </c>
      <c r="J14" s="444">
        <v>0</v>
      </c>
      <c r="K14" s="444">
        <v>0</v>
      </c>
      <c r="L14" s="444">
        <v>0</v>
      </c>
      <c r="M14" s="444">
        <v>0</v>
      </c>
      <c r="N14" s="444">
        <v>0</v>
      </c>
      <c r="O14" s="346">
        <f t="shared" si="0"/>
        <v>61.45</v>
      </c>
    </row>
    <row r="15" spans="1:15" s="346" customFormat="1" ht="21" customHeight="1">
      <c r="A15" s="443">
        <v>9</v>
      </c>
      <c r="B15" s="44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46" customFormat="1" ht="21" customHeight="1">
      <c r="A16" s="443">
        <v>10</v>
      </c>
      <c r="B16" s="445" t="s">
        <v>1521</v>
      </c>
      <c r="C16" s="444">
        <v>0</v>
      </c>
      <c r="D16" s="444">
        <v>0</v>
      </c>
      <c r="E16" s="444">
        <v>0</v>
      </c>
      <c r="F16" s="444">
        <v>0</v>
      </c>
      <c r="G16" s="444">
        <v>0</v>
      </c>
      <c r="H16" s="444">
        <v>0</v>
      </c>
      <c r="I16" s="444">
        <v>0</v>
      </c>
      <c r="J16" s="444">
        <v>0</v>
      </c>
      <c r="K16" s="444">
        <v>0</v>
      </c>
      <c r="L16" s="444">
        <v>0</v>
      </c>
      <c r="M16" s="444">
        <v>0</v>
      </c>
      <c r="N16" s="444">
        <v>0</v>
      </c>
      <c r="O16" s="444">
        <f t="shared" si="0"/>
        <v>0</v>
      </c>
    </row>
    <row r="17" spans="1:15" s="346" customFormat="1" ht="21" customHeight="1">
      <c r="A17" s="443">
        <v>11</v>
      </c>
      <c r="B17" s="44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46" customFormat="1" ht="21" customHeight="1">
      <c r="A18" s="443">
        <v>12</v>
      </c>
      <c r="B18" s="445" t="s">
        <v>1519</v>
      </c>
      <c r="C18" s="346">
        <v>400</v>
      </c>
      <c r="D18" s="454">
        <v>0</v>
      </c>
      <c r="E18" s="346">
        <v>1188</v>
      </c>
      <c r="F18" s="346">
        <v>2416.73</v>
      </c>
      <c r="G18" s="346">
        <v>2373.26</v>
      </c>
      <c r="H18" s="454">
        <v>0</v>
      </c>
      <c r="I18" s="346">
        <v>1652.71</v>
      </c>
      <c r="J18" s="346">
        <v>0</v>
      </c>
      <c r="K18" s="346">
        <v>359.72</v>
      </c>
      <c r="L18" s="346">
        <v>1318.94</v>
      </c>
      <c r="M18" s="346">
        <v>838.326</v>
      </c>
      <c r="N18" s="346">
        <v>893.48</v>
      </c>
      <c r="O18" s="346">
        <f t="shared" si="0"/>
        <v>11441.166000000001</v>
      </c>
    </row>
    <row r="19" spans="1:15" s="346" customFormat="1" ht="21" customHeight="1">
      <c r="A19" s="443">
        <v>13</v>
      </c>
      <c r="B19" s="44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46" customFormat="1" ht="21" customHeight="1">
      <c r="A20" s="443">
        <v>14</v>
      </c>
      <c r="B20" s="445" t="s">
        <v>1517</v>
      </c>
      <c r="C20" s="444">
        <v>0</v>
      </c>
      <c r="D20" s="346">
        <v>131.77</v>
      </c>
      <c r="E20" s="444">
        <v>0</v>
      </c>
      <c r="F20" s="444">
        <v>0</v>
      </c>
      <c r="G20" s="444">
        <v>0</v>
      </c>
      <c r="H20" s="444">
        <v>0</v>
      </c>
      <c r="I20" s="444">
        <v>0</v>
      </c>
      <c r="J20" s="444">
        <v>0</v>
      </c>
      <c r="K20" s="444">
        <v>0</v>
      </c>
      <c r="L20" s="444">
        <v>0</v>
      </c>
      <c r="M20" s="346">
        <v>295.40202</v>
      </c>
      <c r="N20" s="346">
        <v>131.23</v>
      </c>
      <c r="O20" s="346">
        <f t="shared" si="0"/>
        <v>558.40202</v>
      </c>
    </row>
    <row r="21" spans="1:15" s="346" customFormat="1" ht="21" customHeight="1">
      <c r="A21" s="443">
        <v>15</v>
      </c>
      <c r="B21" s="44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s="346" customFormat="1" ht="21" customHeight="1">
      <c r="A22" s="443">
        <v>16</v>
      </c>
      <c r="B22" s="445" t="s">
        <v>1515</v>
      </c>
      <c r="C22" s="346">
        <v>3960</v>
      </c>
      <c r="D22" s="346">
        <v>4375.07</v>
      </c>
      <c r="E22" s="346">
        <v>9909.22</v>
      </c>
      <c r="F22" s="346">
        <v>7635.24</v>
      </c>
      <c r="G22" s="346">
        <v>8470.88</v>
      </c>
      <c r="H22" s="346">
        <v>17629.46</v>
      </c>
      <c r="I22" s="346">
        <v>8149.15</v>
      </c>
      <c r="J22" s="346">
        <v>16443.9</v>
      </c>
      <c r="K22" s="346">
        <v>10404</v>
      </c>
      <c r="L22" s="346">
        <v>23019.27</v>
      </c>
      <c r="M22" s="346">
        <v>12673.96</v>
      </c>
      <c r="N22" s="346">
        <v>5316</v>
      </c>
      <c r="O22" s="346">
        <f t="shared" si="0"/>
        <v>127986.15</v>
      </c>
    </row>
    <row r="23" spans="1:15" s="346" customFormat="1" ht="21" customHeight="1">
      <c r="A23" s="443">
        <v>17</v>
      </c>
      <c r="B23" s="44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46" customFormat="1" ht="21" customHeight="1">
      <c r="A24" s="443">
        <v>18</v>
      </c>
      <c r="B24" s="445" t="s">
        <v>1513</v>
      </c>
      <c r="C24" s="444">
        <v>0</v>
      </c>
      <c r="D24" s="444">
        <v>0</v>
      </c>
      <c r="E24" s="346">
        <v>27.69</v>
      </c>
      <c r="F24" s="346">
        <v>356.91</v>
      </c>
      <c r="G24" s="444">
        <v>0</v>
      </c>
      <c r="H24" s="346">
        <v>384.6</v>
      </c>
      <c r="I24" s="444">
        <v>0</v>
      </c>
      <c r="J24" s="346">
        <v>384.6</v>
      </c>
      <c r="K24" s="444">
        <v>0</v>
      </c>
      <c r="L24" s="444">
        <v>0</v>
      </c>
      <c r="M24" s="444">
        <v>0</v>
      </c>
      <c r="N24" s="346">
        <v>20.87</v>
      </c>
      <c r="O24" s="346">
        <f t="shared" si="0"/>
        <v>1174.67</v>
      </c>
    </row>
    <row r="25" spans="1:15" s="346" customFormat="1" ht="21" customHeight="1">
      <c r="A25" s="443">
        <v>19</v>
      </c>
      <c r="B25" s="346"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46" customFormat="1" ht="21" customHeight="1">
      <c r="A26" s="443">
        <v>20</v>
      </c>
      <c r="B26" s="445" t="s">
        <v>1511</v>
      </c>
      <c r="C26" s="346">
        <v>2.724</v>
      </c>
      <c r="D26" s="346">
        <v>19.01306</v>
      </c>
      <c r="E26" s="444">
        <v>0</v>
      </c>
      <c r="F26" s="346">
        <v>63.47</v>
      </c>
      <c r="G26" s="346">
        <v>318.75</v>
      </c>
      <c r="H26" s="346">
        <v>43.962</v>
      </c>
      <c r="I26" s="444">
        <v>0</v>
      </c>
      <c r="J26" s="346">
        <v>491.8524</v>
      </c>
      <c r="K26" s="444">
        <v>0</v>
      </c>
      <c r="L26" s="346">
        <v>506.28</v>
      </c>
      <c r="M26" s="444">
        <v>0</v>
      </c>
      <c r="N26" s="346">
        <v>651.81</v>
      </c>
      <c r="O26" s="346">
        <f t="shared" si="0"/>
        <v>2097.86146</v>
      </c>
    </row>
    <row r="27" spans="1:15" s="346" customFormat="1" ht="21" customHeight="1">
      <c r="A27" s="443">
        <v>21</v>
      </c>
      <c r="B27" s="445" t="s">
        <v>1510</v>
      </c>
      <c r="C27" s="346">
        <v>293.72</v>
      </c>
      <c r="D27" s="444">
        <v>0</v>
      </c>
      <c r="E27" s="444">
        <v>0</v>
      </c>
      <c r="F27" s="346">
        <v>0</v>
      </c>
      <c r="G27" s="346">
        <v>22.5</v>
      </c>
      <c r="H27" s="444">
        <v>0</v>
      </c>
      <c r="I27" s="444">
        <v>0</v>
      </c>
      <c r="J27" s="444">
        <v>0</v>
      </c>
      <c r="K27" s="444">
        <v>0</v>
      </c>
      <c r="L27" s="346">
        <v>18.5</v>
      </c>
      <c r="M27" s="346">
        <v>370.16</v>
      </c>
      <c r="N27" s="346">
        <v>22.5</v>
      </c>
      <c r="O27" s="346">
        <f t="shared" si="0"/>
        <v>727.3800000000001</v>
      </c>
    </row>
    <row r="28" spans="1:15" s="346" customFormat="1" ht="21" customHeight="1">
      <c r="A28" s="443">
        <v>22</v>
      </c>
      <c r="B28" s="445" t="s">
        <v>1509</v>
      </c>
      <c r="C28" s="346">
        <v>946.96</v>
      </c>
      <c r="D28" s="444">
        <v>0</v>
      </c>
      <c r="E28" s="346">
        <v>15.92</v>
      </c>
      <c r="F28" s="346">
        <v>218.32</v>
      </c>
      <c r="G28" s="346">
        <v>354.1</v>
      </c>
      <c r="H28" s="346">
        <v>25.83</v>
      </c>
      <c r="I28" s="346">
        <v>115.46</v>
      </c>
      <c r="J28" s="444">
        <v>0</v>
      </c>
      <c r="K28" s="346">
        <v>115.73</v>
      </c>
      <c r="L28" s="346">
        <v>409.62</v>
      </c>
      <c r="M28" s="346">
        <v>345.6</v>
      </c>
      <c r="N28" s="346">
        <v>4.85</v>
      </c>
      <c r="O28" s="346">
        <f t="shared" si="0"/>
        <v>2552.39</v>
      </c>
    </row>
    <row r="29" spans="1:15" s="346" customFormat="1" ht="21" customHeight="1">
      <c r="A29" s="443">
        <v>23</v>
      </c>
      <c r="B29" s="44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s="346" customFormat="1" ht="21" customHeight="1">
      <c r="A30" s="443">
        <v>24</v>
      </c>
      <c r="B30" s="445" t="s">
        <v>1507</v>
      </c>
      <c r="C30" s="346">
        <v>19.595</v>
      </c>
      <c r="D30" s="444">
        <v>0</v>
      </c>
      <c r="E30" s="444">
        <v>0</v>
      </c>
      <c r="F30" s="444">
        <v>0</v>
      </c>
      <c r="G30" s="444">
        <v>0</v>
      </c>
      <c r="H30" s="444">
        <v>0</v>
      </c>
      <c r="I30" s="444">
        <v>0</v>
      </c>
      <c r="J30" s="346">
        <v>6.237</v>
      </c>
      <c r="K30" s="444">
        <v>0</v>
      </c>
      <c r="L30" s="444">
        <v>0</v>
      </c>
      <c r="M30" s="346">
        <v>2.955</v>
      </c>
      <c r="N30" s="444">
        <v>0</v>
      </c>
      <c r="O30" s="346">
        <f t="shared" si="0"/>
        <v>28.787</v>
      </c>
    </row>
    <row r="31" spans="1:15" s="346" customFormat="1" ht="21" customHeight="1">
      <c r="A31" s="443">
        <v>25</v>
      </c>
      <c r="B31" s="346" t="s">
        <v>1506</v>
      </c>
      <c r="C31" s="444">
        <v>0</v>
      </c>
      <c r="D31" s="444">
        <v>0</v>
      </c>
      <c r="E31" s="346">
        <v>220</v>
      </c>
      <c r="F31" s="444">
        <v>0</v>
      </c>
      <c r="G31" s="444">
        <v>0</v>
      </c>
      <c r="H31" s="444">
        <v>0</v>
      </c>
      <c r="I31" s="346">
        <v>130</v>
      </c>
      <c r="J31" s="444">
        <v>0</v>
      </c>
      <c r="K31" s="444">
        <v>0</v>
      </c>
      <c r="L31" s="444">
        <v>0</v>
      </c>
      <c r="M31" s="444">
        <v>0</v>
      </c>
      <c r="N31" s="444">
        <v>0</v>
      </c>
      <c r="O31" s="346">
        <f t="shared" si="0"/>
        <v>350</v>
      </c>
    </row>
    <row r="32" spans="1:15" s="346" customFormat="1" ht="21" customHeight="1">
      <c r="A32" s="443">
        <v>26</v>
      </c>
      <c r="B32" s="346"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s="346" customFormat="1" ht="21" customHeight="1">
      <c r="A33" s="443">
        <v>27</v>
      </c>
      <c r="B33" s="44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s="346" customFormat="1" ht="21" customHeight="1">
      <c r="A34" s="443">
        <v>28</v>
      </c>
      <c r="B34" s="445" t="s">
        <v>1503</v>
      </c>
      <c r="C34" s="444">
        <v>0</v>
      </c>
      <c r="D34" s="444">
        <v>0</v>
      </c>
      <c r="E34" s="444">
        <v>0</v>
      </c>
      <c r="F34" s="664">
        <v>0</v>
      </c>
      <c r="G34" s="346">
        <v>38.7</v>
      </c>
      <c r="H34" s="444">
        <v>0</v>
      </c>
      <c r="I34" s="444">
        <v>0</v>
      </c>
      <c r="J34" s="444">
        <v>0</v>
      </c>
      <c r="K34" s="346">
        <v>26.9813</v>
      </c>
      <c r="L34" s="346">
        <v>71.25254</v>
      </c>
      <c r="M34" s="346">
        <v>14.01095</v>
      </c>
      <c r="N34" s="346">
        <v>433.51</v>
      </c>
      <c r="O34" s="346">
        <f t="shared" si="0"/>
        <v>584.45479</v>
      </c>
    </row>
    <row r="35" spans="1:15" s="346" customFormat="1" ht="21" customHeight="1">
      <c r="A35" s="443">
        <v>29</v>
      </c>
      <c r="B35" s="44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s="346" customFormat="1" ht="21" customHeight="1">
      <c r="A36" s="443">
        <v>30</v>
      </c>
      <c r="B36" s="445" t="s">
        <v>1501</v>
      </c>
      <c r="C36" s="444">
        <v>0</v>
      </c>
      <c r="D36" s="444">
        <v>0</v>
      </c>
      <c r="E36" s="444">
        <v>0</v>
      </c>
      <c r="F36" s="444">
        <v>0</v>
      </c>
      <c r="G36" s="444">
        <v>0</v>
      </c>
      <c r="H36" s="444">
        <v>0</v>
      </c>
      <c r="I36" s="444">
        <v>0</v>
      </c>
      <c r="J36" s="444">
        <v>0</v>
      </c>
      <c r="K36" s="444">
        <v>0</v>
      </c>
      <c r="L36" s="444">
        <v>0</v>
      </c>
      <c r="M36" s="444">
        <v>0</v>
      </c>
      <c r="N36" s="444">
        <v>0</v>
      </c>
      <c r="O36" s="444">
        <f t="shared" si="0"/>
        <v>0</v>
      </c>
    </row>
    <row r="37" spans="1:15" s="346" customFormat="1" ht="21" customHeight="1">
      <c r="A37" s="443">
        <v>31</v>
      </c>
      <c r="B37" s="445" t="s">
        <v>1500</v>
      </c>
      <c r="C37" s="346">
        <v>656</v>
      </c>
      <c r="D37" s="444">
        <v>0</v>
      </c>
      <c r="E37" s="444">
        <v>0</v>
      </c>
      <c r="F37" s="346">
        <v>16</v>
      </c>
      <c r="G37" s="346">
        <v>420</v>
      </c>
      <c r="H37" s="444">
        <v>0</v>
      </c>
      <c r="I37" s="444">
        <v>0</v>
      </c>
      <c r="J37" s="444">
        <v>0</v>
      </c>
      <c r="K37" s="444">
        <v>0</v>
      </c>
      <c r="L37" s="444">
        <v>0</v>
      </c>
      <c r="M37" s="444">
        <v>0</v>
      </c>
      <c r="N37" s="444">
        <v>0</v>
      </c>
      <c r="O37" s="346">
        <f t="shared" si="0"/>
        <v>1092</v>
      </c>
    </row>
    <row r="38" spans="1:15" s="346" customFormat="1" ht="21" customHeight="1">
      <c r="A38" s="443">
        <v>32</v>
      </c>
      <c r="B38" s="445" t="s">
        <v>1499</v>
      </c>
      <c r="C38" s="444">
        <v>0</v>
      </c>
      <c r="D38" s="444">
        <v>0</v>
      </c>
      <c r="E38" s="444">
        <v>0</v>
      </c>
      <c r="F38" s="444">
        <v>0</v>
      </c>
      <c r="G38" s="444">
        <v>0</v>
      </c>
      <c r="H38" s="444">
        <v>0</v>
      </c>
      <c r="I38" s="444">
        <v>0</v>
      </c>
      <c r="J38" s="444">
        <v>0</v>
      </c>
      <c r="K38" s="444">
        <v>0</v>
      </c>
      <c r="L38" s="444">
        <v>0</v>
      </c>
      <c r="M38" s="444">
        <v>0</v>
      </c>
      <c r="N38" s="444">
        <v>0</v>
      </c>
      <c r="O38" s="444">
        <f t="shared" si="0"/>
        <v>0</v>
      </c>
    </row>
    <row r="39" spans="1:15" s="346" customFormat="1" ht="21" customHeight="1">
      <c r="A39" s="443">
        <v>33</v>
      </c>
      <c r="B39" s="445" t="s">
        <v>1498</v>
      </c>
      <c r="C39" s="444">
        <v>0</v>
      </c>
      <c r="D39" s="444">
        <v>0</v>
      </c>
      <c r="E39" s="346">
        <v>5.88</v>
      </c>
      <c r="F39" s="444">
        <v>0</v>
      </c>
      <c r="G39" s="444">
        <v>0</v>
      </c>
      <c r="H39" s="346">
        <v>4.32</v>
      </c>
      <c r="I39" s="444">
        <v>0</v>
      </c>
      <c r="J39" s="444">
        <v>0</v>
      </c>
      <c r="K39" s="346">
        <v>2.73</v>
      </c>
      <c r="L39" s="444">
        <v>0</v>
      </c>
      <c r="M39" s="346">
        <v>1.02</v>
      </c>
      <c r="N39" s="444">
        <v>0</v>
      </c>
      <c r="O39" s="346">
        <f aca="true" t="shared" si="1" ref="O39:O61">SUM(C39:N39)</f>
        <v>13.95</v>
      </c>
    </row>
    <row r="40" spans="1:15" s="346" customFormat="1" ht="21" customHeight="1">
      <c r="A40" s="443">
        <v>34</v>
      </c>
      <c r="B40" s="44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46" customFormat="1" ht="21" customHeight="1">
      <c r="A41" s="443">
        <v>35</v>
      </c>
      <c r="B41" s="445" t="s">
        <v>1496</v>
      </c>
      <c r="C41" s="444">
        <v>0</v>
      </c>
      <c r="D41" s="444">
        <v>0</v>
      </c>
      <c r="E41" s="444">
        <v>0</v>
      </c>
      <c r="F41" s="444">
        <v>0</v>
      </c>
      <c r="G41" s="444">
        <v>0</v>
      </c>
      <c r="H41" s="444">
        <v>0</v>
      </c>
      <c r="I41" s="444">
        <v>0</v>
      </c>
      <c r="J41" s="444">
        <v>0</v>
      </c>
      <c r="K41" s="444">
        <v>0</v>
      </c>
      <c r="L41" s="346">
        <v>20000</v>
      </c>
      <c r="M41" s="444">
        <v>0</v>
      </c>
      <c r="N41" s="444">
        <v>0</v>
      </c>
      <c r="O41" s="346">
        <f t="shared" si="1"/>
        <v>20000</v>
      </c>
    </row>
    <row r="42" spans="1:15" s="346" customFormat="1" ht="21" customHeight="1">
      <c r="A42" s="443">
        <v>36</v>
      </c>
      <c r="B42" s="44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46" customFormat="1" ht="21" customHeight="1">
      <c r="A43" s="443">
        <v>37</v>
      </c>
      <c r="B43" s="44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s="346" customFormat="1" ht="21" customHeight="1">
      <c r="A44" s="443">
        <v>38</v>
      </c>
      <c r="B44" s="445" t="s">
        <v>1493</v>
      </c>
      <c r="C44" s="444">
        <v>0</v>
      </c>
      <c r="D44" s="444">
        <v>0</v>
      </c>
      <c r="E44" s="444">
        <v>0</v>
      </c>
      <c r="F44" s="444">
        <v>0</v>
      </c>
      <c r="G44" s="444">
        <v>0</v>
      </c>
      <c r="H44" s="444">
        <v>0</v>
      </c>
      <c r="I44" s="444">
        <v>0</v>
      </c>
      <c r="J44" s="444">
        <v>0</v>
      </c>
      <c r="K44" s="444">
        <v>0</v>
      </c>
      <c r="L44" s="444">
        <v>0</v>
      </c>
      <c r="M44" s="444">
        <v>0</v>
      </c>
      <c r="N44" s="444">
        <v>0</v>
      </c>
      <c r="O44" s="444">
        <f t="shared" si="1"/>
        <v>0</v>
      </c>
    </row>
    <row r="45" spans="1:15" s="346" customFormat="1" ht="21" customHeight="1">
      <c r="A45" s="443">
        <v>39</v>
      </c>
      <c r="B45" s="346" t="s">
        <v>1492</v>
      </c>
      <c r="C45" s="444">
        <v>0</v>
      </c>
      <c r="D45" s="346">
        <v>116</v>
      </c>
      <c r="E45" s="444">
        <v>0</v>
      </c>
      <c r="F45" s="444">
        <v>0</v>
      </c>
      <c r="G45" s="444">
        <v>0</v>
      </c>
      <c r="H45" s="444">
        <v>0</v>
      </c>
      <c r="I45" s="444">
        <v>0</v>
      </c>
      <c r="J45" s="444">
        <v>0</v>
      </c>
      <c r="K45" s="444">
        <v>0</v>
      </c>
      <c r="L45" s="346">
        <v>144</v>
      </c>
      <c r="M45" s="346">
        <v>675</v>
      </c>
      <c r="N45" s="346">
        <v>129</v>
      </c>
      <c r="O45" s="346">
        <f t="shared" si="1"/>
        <v>1064</v>
      </c>
    </row>
    <row r="46" spans="1:15" s="346" customFormat="1" ht="21" customHeight="1">
      <c r="A46" s="443">
        <v>40</v>
      </c>
      <c r="B46" s="445" t="s">
        <v>1491</v>
      </c>
      <c r="C46" s="444">
        <v>0</v>
      </c>
      <c r="D46" s="346">
        <v>65.7</v>
      </c>
      <c r="E46" s="444">
        <v>0</v>
      </c>
      <c r="F46" s="444">
        <v>0</v>
      </c>
      <c r="G46" s="444">
        <v>0</v>
      </c>
      <c r="H46" s="444">
        <v>0</v>
      </c>
      <c r="I46" s="444">
        <v>0</v>
      </c>
      <c r="J46" s="444">
        <v>0</v>
      </c>
      <c r="K46" s="444">
        <v>0</v>
      </c>
      <c r="L46" s="444">
        <v>0</v>
      </c>
      <c r="M46" s="444">
        <v>0</v>
      </c>
      <c r="N46" s="444">
        <v>0</v>
      </c>
      <c r="O46" s="346">
        <f t="shared" si="1"/>
        <v>65.7</v>
      </c>
    </row>
    <row r="47" spans="1:15" s="346" customFormat="1" ht="21" customHeight="1">
      <c r="A47" s="443">
        <v>41</v>
      </c>
      <c r="B47" s="346"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46" customFormat="1" ht="21" customHeight="1">
      <c r="A48" s="443">
        <v>42</v>
      </c>
      <c r="B48" s="346"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46" customFormat="1" ht="21" customHeight="1">
      <c r="A49" s="443">
        <v>43</v>
      </c>
      <c r="B49" s="445" t="s">
        <v>1488</v>
      </c>
      <c r="C49" s="346">
        <v>16.56</v>
      </c>
      <c r="D49" s="444">
        <v>0</v>
      </c>
      <c r="E49" s="346">
        <v>6</v>
      </c>
      <c r="F49" s="444">
        <v>0</v>
      </c>
      <c r="G49" s="346">
        <v>38.79</v>
      </c>
      <c r="H49" s="444">
        <v>0</v>
      </c>
      <c r="I49" s="444">
        <v>0</v>
      </c>
      <c r="J49" s="346">
        <v>45.91</v>
      </c>
      <c r="K49" s="444">
        <v>0</v>
      </c>
      <c r="L49" s="444">
        <v>0</v>
      </c>
      <c r="M49" s="346">
        <v>9.92</v>
      </c>
      <c r="N49" s="346">
        <v>29.23</v>
      </c>
      <c r="O49" s="346">
        <f t="shared" si="1"/>
        <v>146.41</v>
      </c>
    </row>
    <row r="50" spans="1:15" s="346" customFormat="1" ht="21" customHeight="1">
      <c r="A50" s="443">
        <v>44</v>
      </c>
      <c r="B50" s="346"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46" customFormat="1" ht="21" customHeight="1">
      <c r="A51" s="443">
        <v>45</v>
      </c>
      <c r="B51" s="445" t="s">
        <v>1486</v>
      </c>
      <c r="C51" s="346">
        <v>24</v>
      </c>
      <c r="D51" s="444">
        <v>0</v>
      </c>
      <c r="E51" s="444">
        <v>0</v>
      </c>
      <c r="F51" s="444">
        <v>0</v>
      </c>
      <c r="G51" s="444">
        <v>0</v>
      </c>
      <c r="H51" s="444">
        <v>0</v>
      </c>
      <c r="I51" s="444">
        <v>0</v>
      </c>
      <c r="J51" s="346">
        <v>27</v>
      </c>
      <c r="K51" s="444">
        <v>0</v>
      </c>
      <c r="L51" s="444">
        <v>0</v>
      </c>
      <c r="M51" s="444">
        <v>0</v>
      </c>
      <c r="N51" s="346">
        <v>26.8</v>
      </c>
      <c r="O51" s="346">
        <f t="shared" si="1"/>
        <v>77.8</v>
      </c>
    </row>
    <row r="52" spans="1:15" s="346" customFormat="1" ht="21" customHeight="1">
      <c r="A52" s="443">
        <v>46</v>
      </c>
      <c r="B52" s="44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46" customFormat="1" ht="21" customHeight="1">
      <c r="A53" s="443">
        <v>47</v>
      </c>
      <c r="B53" s="445" t="s">
        <v>1484</v>
      </c>
      <c r="C53" s="444">
        <v>0</v>
      </c>
      <c r="D53" s="444">
        <v>0</v>
      </c>
      <c r="E53" s="444">
        <v>0</v>
      </c>
      <c r="F53" s="444">
        <v>0</v>
      </c>
      <c r="G53" s="444">
        <v>0</v>
      </c>
      <c r="H53" s="444">
        <v>0</v>
      </c>
      <c r="I53" s="444">
        <v>0</v>
      </c>
      <c r="J53" s="444">
        <v>0</v>
      </c>
      <c r="K53" s="444">
        <v>0</v>
      </c>
      <c r="L53" s="346">
        <v>41.5575</v>
      </c>
      <c r="M53" s="346">
        <v>17.9175</v>
      </c>
      <c r="N53" s="444">
        <v>0</v>
      </c>
      <c r="O53" s="346">
        <f t="shared" si="1"/>
        <v>59.474999999999994</v>
      </c>
    </row>
    <row r="54" spans="1:15" s="346" customFormat="1" ht="21" customHeight="1">
      <c r="A54" s="443">
        <v>48</v>
      </c>
      <c r="B54" s="445" t="s">
        <v>1483</v>
      </c>
      <c r="C54" s="346">
        <v>127.76</v>
      </c>
      <c r="D54" s="444">
        <v>0</v>
      </c>
      <c r="E54" s="346">
        <v>80.38</v>
      </c>
      <c r="F54" s="346">
        <v>328.55</v>
      </c>
      <c r="G54" s="444">
        <v>0</v>
      </c>
      <c r="H54" s="346">
        <v>77.91</v>
      </c>
      <c r="I54" s="346">
        <v>735.2</v>
      </c>
      <c r="J54" s="444">
        <v>0</v>
      </c>
      <c r="K54" s="444">
        <v>0</v>
      </c>
      <c r="L54" s="346">
        <v>589.24</v>
      </c>
      <c r="M54" s="346">
        <v>37.99</v>
      </c>
      <c r="N54" s="346">
        <v>10</v>
      </c>
      <c r="O54" s="346">
        <f t="shared" si="1"/>
        <v>1987.0300000000002</v>
      </c>
    </row>
    <row r="55" spans="1:15" s="346" customFormat="1" ht="21" customHeight="1">
      <c r="A55" s="443">
        <v>49</v>
      </c>
      <c r="B55" s="445" t="s">
        <v>1482</v>
      </c>
      <c r="C55" s="346">
        <v>41</v>
      </c>
      <c r="D55" s="444">
        <v>0</v>
      </c>
      <c r="E55" s="346">
        <v>28</v>
      </c>
      <c r="F55" s="444">
        <v>0</v>
      </c>
      <c r="G55" s="444">
        <v>0</v>
      </c>
      <c r="H55" s="444">
        <v>0</v>
      </c>
      <c r="I55" s="346">
        <v>296</v>
      </c>
      <c r="J55" s="444">
        <v>0</v>
      </c>
      <c r="K55" s="346">
        <v>384</v>
      </c>
      <c r="L55" s="444">
        <v>0</v>
      </c>
      <c r="M55" s="444">
        <v>0</v>
      </c>
      <c r="N55" s="346">
        <v>136.12</v>
      </c>
      <c r="O55" s="346">
        <f t="shared" si="1"/>
        <v>885.12</v>
      </c>
    </row>
    <row r="56" spans="1:15" s="346" customFormat="1" ht="21" customHeight="1">
      <c r="A56" s="443">
        <v>50</v>
      </c>
      <c r="B56" s="445" t="s">
        <v>1481</v>
      </c>
      <c r="C56" s="346">
        <v>145.89</v>
      </c>
      <c r="D56" s="444">
        <v>0</v>
      </c>
      <c r="E56" s="444">
        <v>0</v>
      </c>
      <c r="F56" s="444">
        <v>0</v>
      </c>
      <c r="G56" s="444">
        <v>0</v>
      </c>
      <c r="H56" s="444">
        <v>0</v>
      </c>
      <c r="I56" s="346">
        <v>569.53036</v>
      </c>
      <c r="J56" s="444">
        <v>0</v>
      </c>
      <c r="K56" s="346">
        <v>516.1</v>
      </c>
      <c r="L56" s="444">
        <v>0</v>
      </c>
      <c r="M56" s="444">
        <v>0</v>
      </c>
      <c r="N56" s="346">
        <v>107.9</v>
      </c>
      <c r="O56" s="346">
        <f t="shared" si="1"/>
        <v>1339.42036</v>
      </c>
    </row>
    <row r="57" spans="1:15" s="346" customFormat="1" ht="21" customHeight="1">
      <c r="A57" s="443">
        <v>51</v>
      </c>
      <c r="B57" s="445" t="s">
        <v>1480</v>
      </c>
      <c r="C57" s="346">
        <v>5.95</v>
      </c>
      <c r="D57" s="444">
        <v>0</v>
      </c>
      <c r="E57" s="444">
        <v>0</v>
      </c>
      <c r="F57" s="444">
        <v>0</v>
      </c>
      <c r="G57" s="444">
        <v>0</v>
      </c>
      <c r="H57" s="444">
        <v>0</v>
      </c>
      <c r="I57" s="346">
        <v>10.81</v>
      </c>
      <c r="J57" s="444">
        <v>0</v>
      </c>
      <c r="K57" s="444">
        <v>0</v>
      </c>
      <c r="L57" s="444">
        <v>0</v>
      </c>
      <c r="M57" s="444">
        <v>0</v>
      </c>
      <c r="N57" s="346">
        <v>2.5</v>
      </c>
      <c r="O57" s="346">
        <f t="shared" si="1"/>
        <v>19.26</v>
      </c>
    </row>
    <row r="58" spans="1:15" ht="22.5" customHeight="1">
      <c r="A58" s="443">
        <v>52</v>
      </c>
      <c r="B58" s="445" t="s">
        <v>1479</v>
      </c>
      <c r="C58" s="444">
        <v>0</v>
      </c>
      <c r="D58" s="444">
        <v>0</v>
      </c>
      <c r="E58" s="346">
        <v>502.57</v>
      </c>
      <c r="F58" s="346">
        <v>16.67</v>
      </c>
      <c r="G58" s="346">
        <v>33.43</v>
      </c>
      <c r="H58" s="346">
        <v>113.34</v>
      </c>
      <c r="I58" s="346">
        <v>229.51</v>
      </c>
      <c r="J58" s="444">
        <v>0</v>
      </c>
      <c r="K58" s="444">
        <v>0</v>
      </c>
      <c r="L58" s="346">
        <v>577.75</v>
      </c>
      <c r="M58" s="346">
        <v>16.38</v>
      </c>
      <c r="N58" s="444">
        <v>0</v>
      </c>
      <c r="O58" s="346">
        <f t="shared" si="1"/>
        <v>1489.65</v>
      </c>
    </row>
    <row r="59" spans="1:15" ht="18.75" customHeight="1">
      <c r="A59" s="443">
        <v>53</v>
      </c>
      <c r="B59" s="445" t="s">
        <v>1478</v>
      </c>
      <c r="C59" s="346">
        <v>67.32</v>
      </c>
      <c r="D59" s="444">
        <v>0</v>
      </c>
      <c r="E59" s="444">
        <v>0</v>
      </c>
      <c r="F59" s="346">
        <v>33.4305</v>
      </c>
      <c r="G59" s="346">
        <v>111.85</v>
      </c>
      <c r="H59" s="444">
        <v>0</v>
      </c>
      <c r="I59" s="444">
        <v>0</v>
      </c>
      <c r="J59" s="444">
        <v>0</v>
      </c>
      <c r="K59" s="444">
        <v>0</v>
      </c>
      <c r="L59" s="444">
        <v>0</v>
      </c>
      <c r="M59" s="444">
        <v>0</v>
      </c>
      <c r="N59" s="444">
        <v>0</v>
      </c>
      <c r="O59" s="346">
        <f t="shared" si="1"/>
        <v>212.60049999999998</v>
      </c>
    </row>
    <row r="60" spans="2:15" ht="21" customHeight="1">
      <c r="B60" s="389" t="s">
        <v>409</v>
      </c>
      <c r="C60" s="330">
        <f aca="true" t="shared" si="2" ref="C60:N60">SUM(C6:C59)</f>
        <v>6879.649000000001</v>
      </c>
      <c r="D60" s="330">
        <f t="shared" si="2"/>
        <v>4753.05306</v>
      </c>
      <c r="E60" s="330">
        <f t="shared" si="2"/>
        <v>12930.659999999998</v>
      </c>
      <c r="F60" s="330">
        <f t="shared" si="2"/>
        <v>11511.010499999999</v>
      </c>
      <c r="G60" s="330">
        <f t="shared" si="2"/>
        <v>13039.010000000002</v>
      </c>
      <c r="H60" s="330">
        <f t="shared" si="2"/>
        <v>18291.771999999997</v>
      </c>
      <c r="I60" s="330">
        <f t="shared" si="2"/>
        <v>12685.42036</v>
      </c>
      <c r="J60" s="330">
        <f t="shared" si="2"/>
        <v>17399.4994</v>
      </c>
      <c r="K60" s="330">
        <f t="shared" si="2"/>
        <v>11809.261299999998</v>
      </c>
      <c r="L60" s="330">
        <f t="shared" si="2"/>
        <v>46861.41004</v>
      </c>
      <c r="M60" s="330">
        <f t="shared" si="2"/>
        <v>15508.801469999999</v>
      </c>
      <c r="N60" s="330">
        <f t="shared" si="2"/>
        <v>8855.22</v>
      </c>
      <c r="O60" s="394">
        <f t="shared" si="1"/>
        <v>180524.76713000002</v>
      </c>
    </row>
    <row r="61" spans="2:15" ht="12.75">
      <c r="B61" s="453" t="s">
        <v>1477</v>
      </c>
      <c r="C61" s="330">
        <f>(C60/O60)*100</f>
        <v>3.8109169779711216</v>
      </c>
      <c r="D61" s="330">
        <f>(D60/O60)*100</f>
        <v>2.6329091213158677</v>
      </c>
      <c r="E61" s="330">
        <f>(E60/O60)*100</f>
        <v>7.16281771502762</v>
      </c>
      <c r="F61" s="330">
        <f>(F60/O60)*100</f>
        <v>6.376416202055342</v>
      </c>
      <c r="G61" s="330">
        <f>(G60/O60)*100</f>
        <v>7.222837180346735</v>
      </c>
      <c r="H61" s="330">
        <f>(H60/O60)*100</f>
        <v>10.132555377749178</v>
      </c>
      <c r="I61" s="330">
        <f>(I60/O60)*100</f>
        <v>7.026969518739187</v>
      </c>
      <c r="J61" s="330">
        <f>(J60/O60)*100</f>
        <v>9.638289347560947</v>
      </c>
      <c r="K61" s="330">
        <f>(K60/O60)*100</f>
        <v>6.5416294327613675</v>
      </c>
      <c r="L61" s="330">
        <f>(L60/O60)*100</f>
        <v>25.958438160595453</v>
      </c>
      <c r="M61" s="330">
        <f>(M60/O60)*100</f>
        <v>8.590954978954082</v>
      </c>
      <c r="N61" s="330">
        <f>(N60/O60)*100</f>
        <v>4.905265986923086</v>
      </c>
      <c r="O61" s="346">
        <f t="shared" si="1"/>
        <v>99.99999999999999</v>
      </c>
    </row>
    <row r="62" spans="2:15" ht="12.75">
      <c r="B62" s="453" t="s">
        <v>1476</v>
      </c>
      <c r="C62" s="330">
        <f>C61</f>
        <v>3.8109169779711216</v>
      </c>
      <c r="D62" s="330">
        <f aca="true" t="shared" si="3" ref="D62:N62">C62+D61</f>
        <v>6.443826099286989</v>
      </c>
      <c r="E62" s="330">
        <f t="shared" si="3"/>
        <v>13.606643814314609</v>
      </c>
      <c r="F62" s="330">
        <f t="shared" si="3"/>
        <v>19.98306001636995</v>
      </c>
      <c r="G62" s="330">
        <f t="shared" si="3"/>
        <v>27.205897196716684</v>
      </c>
      <c r="H62" s="330">
        <f t="shared" si="3"/>
        <v>37.33845257446586</v>
      </c>
      <c r="I62" s="330">
        <f t="shared" si="3"/>
        <v>44.36542209320505</v>
      </c>
      <c r="J62" s="330">
        <f t="shared" si="3"/>
        <v>54.003711440766</v>
      </c>
      <c r="K62" s="330">
        <f t="shared" si="3"/>
        <v>60.545340873527365</v>
      </c>
      <c r="L62" s="330">
        <f t="shared" si="3"/>
        <v>86.50377903412281</v>
      </c>
      <c r="M62" s="330">
        <f t="shared" si="3"/>
        <v>95.0947340130769</v>
      </c>
      <c r="N62" s="330">
        <f t="shared" si="3"/>
        <v>99.99999999999999</v>
      </c>
      <c r="O62" s="346"/>
    </row>
  </sheetData>
  <sheetProtection/>
  <mergeCells count="4">
    <mergeCell ref="A1:O1"/>
    <mergeCell ref="A2:O2"/>
    <mergeCell ref="A3:O3"/>
    <mergeCell ref="A4:O4"/>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3" right="0.48" top="0.748031496062992" bottom="0.748031496062992" header="0.31496062992126" footer="0.31496062992126"/>
  <pageSetup firstPageNumber="186" useFirstPageNumber="1" horizontalDpi="600" verticalDpi="600" orientation="landscape" paperSize="9" scale="67" r:id="rId41"/>
  <headerFooter>
    <oddFooter>&amp;C&amp;P</oddFooter>
  </headerFooter>
  <colBreaks count="1" manualBreakCount="1">
    <brk id="15" max="65535" man="1"/>
  </colBreaks>
</worksheet>
</file>

<file path=xl/worksheets/sheet58.xml><?xml version="1.0" encoding="utf-8"?>
<worksheet xmlns="http://schemas.openxmlformats.org/spreadsheetml/2006/main" xmlns:r="http://schemas.openxmlformats.org/officeDocument/2006/relationships">
  <dimension ref="A1:O62"/>
  <sheetViews>
    <sheetView zoomScalePageLayoutView="0" workbookViewId="0" topLeftCell="A1">
      <selection activeCell="A1" sqref="A1:O2"/>
    </sheetView>
  </sheetViews>
  <sheetFormatPr defaultColWidth="10.28125" defaultRowHeight="15"/>
  <cols>
    <col min="1" max="1" width="8.7109375" style="452" bestFit="1" customWidth="1"/>
    <col min="2" max="2" width="54.7109375" style="330" bestFit="1" customWidth="1"/>
    <col min="3" max="3" width="13.421875" style="330" customWidth="1"/>
    <col min="4" max="4" width="10.8515625" style="330" customWidth="1"/>
    <col min="5" max="5" width="9.57421875" style="330" customWidth="1"/>
    <col min="6" max="6" width="11.7109375" style="330" customWidth="1"/>
    <col min="7" max="7" width="10.421875" style="330" customWidth="1"/>
    <col min="8" max="8" width="11.7109375" style="330" customWidth="1"/>
    <col min="9" max="9" width="9.140625" style="330" bestFit="1" customWidth="1"/>
    <col min="10" max="10" width="11.7109375" style="330" customWidth="1"/>
    <col min="11" max="11" width="10.421875" style="330" bestFit="1" customWidth="1"/>
    <col min="12" max="12" width="9.8515625" style="330" customWidth="1"/>
    <col min="13" max="13" width="9.7109375" style="330" customWidth="1"/>
    <col min="14" max="14" width="14.00390625" style="330" customWidth="1"/>
    <col min="15" max="15" width="14.28125" style="330" customWidth="1"/>
    <col min="16" max="19" width="10.28125" style="330" customWidth="1"/>
    <col min="20" max="20" width="9.57421875" style="330" bestFit="1" customWidth="1"/>
    <col min="21" max="16384" width="10.28125" style="330" customWidth="1"/>
  </cols>
  <sheetData>
    <row r="1" spans="1:15" ht="20.25" customHeight="1">
      <c r="A1" s="666" t="s">
        <v>1549</v>
      </c>
      <c r="B1" s="666"/>
      <c r="C1" s="666"/>
      <c r="D1" s="666"/>
      <c r="E1" s="666"/>
      <c r="F1" s="666"/>
      <c r="G1" s="666"/>
      <c r="H1" s="666"/>
      <c r="I1" s="666"/>
      <c r="J1" s="666"/>
      <c r="K1" s="666"/>
      <c r="L1" s="666"/>
      <c r="M1" s="666"/>
      <c r="N1" s="666"/>
      <c r="O1" s="666"/>
    </row>
    <row r="2" spans="1:15" ht="20.25" customHeight="1">
      <c r="A2" s="667" t="s">
        <v>1548</v>
      </c>
      <c r="B2" s="667"/>
      <c r="C2" s="667"/>
      <c r="D2" s="667"/>
      <c r="E2" s="667"/>
      <c r="F2" s="667"/>
      <c r="G2" s="667"/>
      <c r="H2" s="667"/>
      <c r="I2" s="667"/>
      <c r="J2" s="667"/>
      <c r="K2" s="667"/>
      <c r="L2" s="667"/>
      <c r="M2" s="667"/>
      <c r="N2" s="667"/>
      <c r="O2" s="667"/>
    </row>
    <row r="3" spans="1:15" ht="19.5" customHeight="1">
      <c r="A3" s="647" t="s">
        <v>120</v>
      </c>
      <c r="B3" s="647"/>
      <c r="C3" s="647"/>
      <c r="D3" s="647"/>
      <c r="E3" s="647"/>
      <c r="F3" s="647"/>
      <c r="G3" s="647"/>
      <c r="H3" s="647"/>
      <c r="I3" s="647"/>
      <c r="J3" s="647"/>
      <c r="K3" s="647"/>
      <c r="L3" s="647"/>
      <c r="M3" s="647"/>
      <c r="N3" s="647"/>
      <c r="O3" s="647"/>
    </row>
    <row r="4" spans="1:15" ht="19.5" customHeight="1">
      <c r="A4" s="647" t="s">
        <v>1546</v>
      </c>
      <c r="B4" s="647"/>
      <c r="C4" s="647"/>
      <c r="D4" s="647"/>
      <c r="E4" s="647"/>
      <c r="F4" s="647"/>
      <c r="G4" s="647"/>
      <c r="H4" s="647"/>
      <c r="I4" s="647"/>
      <c r="J4" s="647"/>
      <c r="K4" s="647"/>
      <c r="L4" s="647"/>
      <c r="M4" s="647"/>
      <c r="N4" s="647"/>
      <c r="O4" s="647"/>
    </row>
    <row r="5" ht="19.5" customHeight="1">
      <c r="N5" s="333" t="s">
        <v>1545</v>
      </c>
    </row>
    <row r="6" spans="1:15" s="449" customFormat="1" ht="21" customHeight="1">
      <c r="A6" s="450" t="s">
        <v>1544</v>
      </c>
      <c r="B6" s="389" t="s">
        <v>1543</v>
      </c>
      <c r="C6" s="389" t="s">
        <v>1542</v>
      </c>
      <c r="D6" s="389" t="s">
        <v>1541</v>
      </c>
      <c r="E6" s="389" t="s">
        <v>1540</v>
      </c>
      <c r="F6" s="389" t="s">
        <v>1539</v>
      </c>
      <c r="G6" s="389" t="s">
        <v>1538</v>
      </c>
      <c r="H6" s="389" t="s">
        <v>1537</v>
      </c>
      <c r="I6" s="389" t="s">
        <v>1536</v>
      </c>
      <c r="J6" s="389" t="s">
        <v>1535</v>
      </c>
      <c r="K6" s="389" t="s">
        <v>1534</v>
      </c>
      <c r="L6" s="389" t="s">
        <v>1533</v>
      </c>
      <c r="M6" s="389" t="s">
        <v>1532</v>
      </c>
      <c r="N6" s="389" t="s">
        <v>1531</v>
      </c>
      <c r="O6" s="389" t="s">
        <v>409</v>
      </c>
    </row>
    <row r="7" spans="1:15" s="346" customFormat="1" ht="21" customHeight="1">
      <c r="A7" s="443">
        <v>1</v>
      </c>
      <c r="B7" s="346" t="s">
        <v>1530</v>
      </c>
      <c r="C7" s="346">
        <v>491.4</v>
      </c>
      <c r="D7" s="444">
        <v>0</v>
      </c>
      <c r="E7" s="346">
        <v>4.43</v>
      </c>
      <c r="F7" s="346">
        <v>1323</v>
      </c>
      <c r="G7" s="346">
        <v>14.22</v>
      </c>
      <c r="H7" s="346">
        <v>23.3</v>
      </c>
      <c r="I7" s="346">
        <v>1089.96</v>
      </c>
      <c r="J7" s="346">
        <v>128.55</v>
      </c>
      <c r="K7" s="346">
        <v>29.67</v>
      </c>
      <c r="L7" s="346">
        <v>6.19</v>
      </c>
      <c r="M7" s="346">
        <v>961.5</v>
      </c>
      <c r="N7" s="346">
        <v>377.88</v>
      </c>
      <c r="O7" s="346">
        <f aca="true" t="shared" si="0" ref="O7:O38">SUM(C7:N7)</f>
        <v>4450.1</v>
      </c>
    </row>
    <row r="8" spans="1:15" s="346" customFormat="1" ht="21" customHeight="1">
      <c r="A8" s="443">
        <v>2</v>
      </c>
      <c r="B8" s="346" t="s">
        <v>1529</v>
      </c>
      <c r="C8" s="444">
        <v>0</v>
      </c>
      <c r="D8" s="444">
        <v>0</v>
      </c>
      <c r="E8" s="444">
        <v>0</v>
      </c>
      <c r="F8" s="444">
        <v>0</v>
      </c>
      <c r="G8" s="444">
        <v>0</v>
      </c>
      <c r="H8" s="444">
        <v>0</v>
      </c>
      <c r="I8" s="444">
        <v>0</v>
      </c>
      <c r="J8" s="444">
        <v>0</v>
      </c>
      <c r="K8" s="444">
        <v>0</v>
      </c>
      <c r="L8" s="444">
        <v>0</v>
      </c>
      <c r="M8" s="444">
        <v>0</v>
      </c>
      <c r="N8" s="444">
        <v>0</v>
      </c>
      <c r="O8" s="444">
        <f t="shared" si="0"/>
        <v>0</v>
      </c>
    </row>
    <row r="9" spans="1:15" s="346" customFormat="1" ht="21" customHeight="1">
      <c r="A9" s="443">
        <v>3</v>
      </c>
      <c r="B9" s="346" t="s">
        <v>1528</v>
      </c>
      <c r="C9" s="444">
        <v>0</v>
      </c>
      <c r="D9" s="444">
        <v>0</v>
      </c>
      <c r="E9" s="444">
        <v>0</v>
      </c>
      <c r="F9" s="444">
        <v>0</v>
      </c>
      <c r="G9" s="444">
        <v>0</v>
      </c>
      <c r="H9" s="444">
        <v>0</v>
      </c>
      <c r="I9" s="444">
        <v>0</v>
      </c>
      <c r="J9" s="444">
        <v>0</v>
      </c>
      <c r="K9" s="444">
        <v>0</v>
      </c>
      <c r="L9" s="444">
        <v>0</v>
      </c>
      <c r="M9" s="444">
        <v>0</v>
      </c>
      <c r="N9" s="444">
        <v>0</v>
      </c>
      <c r="O9" s="444">
        <f t="shared" si="0"/>
        <v>0</v>
      </c>
    </row>
    <row r="10" spans="1:15" s="346" customFormat="1" ht="21" customHeight="1">
      <c r="A10" s="443">
        <v>4</v>
      </c>
      <c r="B10" s="346"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46" customFormat="1" ht="21" customHeight="1">
      <c r="A11" s="443">
        <v>5</v>
      </c>
      <c r="B11" s="44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46" customFormat="1" ht="21" customHeight="1">
      <c r="A12" s="443">
        <v>6</v>
      </c>
      <c r="B12" s="346"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46" customFormat="1" ht="21" customHeight="1">
      <c r="A13" s="443">
        <v>7</v>
      </c>
      <c r="B13" s="346" t="s">
        <v>1524</v>
      </c>
      <c r="C13" s="444">
        <v>0</v>
      </c>
      <c r="D13" s="444">
        <v>0</v>
      </c>
      <c r="E13" s="444">
        <v>0</v>
      </c>
      <c r="F13" s="346">
        <v>3.5888</v>
      </c>
      <c r="G13" s="444">
        <v>0</v>
      </c>
      <c r="H13" s="444">
        <v>0</v>
      </c>
      <c r="I13" s="444">
        <v>0</v>
      </c>
      <c r="J13" s="444">
        <v>0</v>
      </c>
      <c r="K13" s="444">
        <v>0</v>
      </c>
      <c r="L13" s="444">
        <v>0</v>
      </c>
      <c r="M13" s="444">
        <v>0</v>
      </c>
      <c r="N13" s="444">
        <v>0</v>
      </c>
      <c r="O13" s="346">
        <f t="shared" si="0"/>
        <v>3.5888</v>
      </c>
    </row>
    <row r="14" spans="1:15" s="346" customFormat="1" ht="21" customHeight="1">
      <c r="A14" s="443">
        <v>8</v>
      </c>
      <c r="B14" s="445" t="s">
        <v>1523</v>
      </c>
      <c r="C14" s="444">
        <v>0</v>
      </c>
      <c r="D14" s="346">
        <v>5.2812</v>
      </c>
      <c r="E14" s="444">
        <v>0</v>
      </c>
      <c r="F14" s="444">
        <v>0</v>
      </c>
      <c r="G14" s="444">
        <v>0</v>
      </c>
      <c r="H14" s="444">
        <v>0</v>
      </c>
      <c r="I14" s="444">
        <v>0</v>
      </c>
      <c r="J14" s="444">
        <v>0</v>
      </c>
      <c r="K14" s="444">
        <v>0</v>
      </c>
      <c r="L14" s="444">
        <v>0</v>
      </c>
      <c r="M14" s="444">
        <v>0</v>
      </c>
      <c r="N14" s="444">
        <v>0</v>
      </c>
      <c r="O14" s="346">
        <f t="shared" si="0"/>
        <v>5.2812</v>
      </c>
    </row>
    <row r="15" spans="1:15" s="346" customFormat="1" ht="21" customHeight="1">
      <c r="A15" s="443">
        <v>9</v>
      </c>
      <c r="B15" s="44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46" customFormat="1" ht="21" customHeight="1">
      <c r="A16" s="443">
        <v>10</v>
      </c>
      <c r="B16" s="445" t="s">
        <v>1521</v>
      </c>
      <c r="C16" s="346">
        <v>5.625</v>
      </c>
      <c r="D16" s="444">
        <v>0</v>
      </c>
      <c r="E16" s="444">
        <v>0</v>
      </c>
      <c r="F16" s="444">
        <v>0</v>
      </c>
      <c r="G16" s="444">
        <v>0</v>
      </c>
      <c r="H16" s="444">
        <v>0</v>
      </c>
      <c r="I16" s="444">
        <v>0</v>
      </c>
      <c r="J16" s="444">
        <v>0</v>
      </c>
      <c r="K16" s="444">
        <v>0</v>
      </c>
      <c r="L16" s="444">
        <v>0</v>
      </c>
      <c r="M16" s="444">
        <v>0</v>
      </c>
      <c r="N16" s="444">
        <v>0</v>
      </c>
      <c r="O16" s="346">
        <f t="shared" si="0"/>
        <v>5.625</v>
      </c>
    </row>
    <row r="17" spans="1:15" s="346" customFormat="1" ht="21" customHeight="1">
      <c r="A17" s="443">
        <v>11</v>
      </c>
      <c r="B17" s="44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46" customFormat="1" ht="21" customHeight="1">
      <c r="A18" s="443">
        <v>12</v>
      </c>
      <c r="B18" s="445" t="s">
        <v>1519</v>
      </c>
      <c r="C18" s="346">
        <v>75</v>
      </c>
      <c r="D18" s="444">
        <v>0</v>
      </c>
      <c r="E18" s="346">
        <v>2350</v>
      </c>
      <c r="F18" s="346">
        <v>1944.27</v>
      </c>
      <c r="G18" s="444">
        <v>0</v>
      </c>
      <c r="H18" s="346">
        <v>348.31775</v>
      </c>
      <c r="I18" s="346">
        <v>262.63</v>
      </c>
      <c r="J18" s="444">
        <v>0</v>
      </c>
      <c r="K18" s="346">
        <v>1029.2969</v>
      </c>
      <c r="L18" s="346">
        <v>6663.15409</v>
      </c>
      <c r="M18" s="346">
        <v>340.23829</v>
      </c>
      <c r="N18" s="346">
        <v>2712.4</v>
      </c>
      <c r="O18" s="346">
        <f t="shared" si="0"/>
        <v>15725.30703</v>
      </c>
    </row>
    <row r="19" spans="1:15" s="346" customFormat="1" ht="21" customHeight="1">
      <c r="A19" s="443">
        <v>13</v>
      </c>
      <c r="B19" s="44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46" customFormat="1" ht="21" customHeight="1">
      <c r="A20" s="443">
        <v>14</v>
      </c>
      <c r="B20" s="445" t="s">
        <v>1517</v>
      </c>
      <c r="C20" s="346">
        <v>96.1328</v>
      </c>
      <c r="D20" s="444">
        <v>0</v>
      </c>
      <c r="E20" s="444">
        <v>0</v>
      </c>
      <c r="F20" s="444">
        <v>0</v>
      </c>
      <c r="G20" s="444">
        <v>0</v>
      </c>
      <c r="H20" s="444">
        <v>0</v>
      </c>
      <c r="I20" s="346">
        <v>9.75338</v>
      </c>
      <c r="J20" s="444">
        <v>0</v>
      </c>
      <c r="K20" s="346">
        <v>208.579</v>
      </c>
      <c r="L20" s="444">
        <v>0</v>
      </c>
      <c r="M20" s="444">
        <v>0</v>
      </c>
      <c r="N20" s="346">
        <v>60.5115</v>
      </c>
      <c r="O20" s="346">
        <f t="shared" si="0"/>
        <v>374.97668000000004</v>
      </c>
    </row>
    <row r="21" spans="1:15" s="346" customFormat="1" ht="21" customHeight="1">
      <c r="A21" s="443">
        <v>15</v>
      </c>
      <c r="B21" s="44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s="346" customFormat="1" ht="21" customHeight="1">
      <c r="A22" s="443">
        <v>16</v>
      </c>
      <c r="B22" s="445" t="s">
        <v>1515</v>
      </c>
      <c r="C22" s="346">
        <v>15296.69</v>
      </c>
      <c r="D22" s="346">
        <v>8434.35</v>
      </c>
      <c r="E22" s="346">
        <v>6857.16</v>
      </c>
      <c r="F22" s="346">
        <v>5932.14</v>
      </c>
      <c r="G22" s="346">
        <v>9087.12</v>
      </c>
      <c r="H22" s="346">
        <v>13318.59</v>
      </c>
      <c r="I22" s="346">
        <v>11092.91</v>
      </c>
      <c r="J22" s="346">
        <v>15593.05</v>
      </c>
      <c r="K22" s="346">
        <v>29620.63</v>
      </c>
      <c r="L22" s="346">
        <v>19680.80583</v>
      </c>
      <c r="M22" s="346">
        <v>7874.27</v>
      </c>
      <c r="N22" s="346">
        <v>9970.28</v>
      </c>
      <c r="O22" s="346">
        <f t="shared" si="0"/>
        <v>152757.99583</v>
      </c>
    </row>
    <row r="23" spans="1:15" s="346" customFormat="1" ht="21" customHeight="1">
      <c r="A23" s="443">
        <v>17</v>
      </c>
      <c r="B23" s="445" t="s">
        <v>1514</v>
      </c>
      <c r="C23" s="444">
        <v>0</v>
      </c>
      <c r="D23" s="444">
        <v>0</v>
      </c>
      <c r="E23" s="444">
        <v>0</v>
      </c>
      <c r="F23" s="444">
        <v>0</v>
      </c>
      <c r="G23" s="444">
        <v>0</v>
      </c>
      <c r="H23" s="444">
        <v>0</v>
      </c>
      <c r="I23" s="444">
        <v>0</v>
      </c>
      <c r="J23" s="346">
        <v>156</v>
      </c>
      <c r="K23" s="444">
        <v>0</v>
      </c>
      <c r="L23" s="444">
        <v>0</v>
      </c>
      <c r="M23" s="444">
        <v>0</v>
      </c>
      <c r="N23" s="444">
        <v>0</v>
      </c>
      <c r="O23" s="346">
        <f t="shared" si="0"/>
        <v>156</v>
      </c>
    </row>
    <row r="24" spans="1:15" s="346" customFormat="1" ht="21" customHeight="1">
      <c r="A24" s="443">
        <v>18</v>
      </c>
      <c r="B24" s="445" t="s">
        <v>1513</v>
      </c>
      <c r="C24" s="444">
        <v>0</v>
      </c>
      <c r="D24" s="444">
        <v>0</v>
      </c>
      <c r="E24" s="444">
        <v>0</v>
      </c>
      <c r="F24" s="346">
        <v>428.5</v>
      </c>
      <c r="G24" s="346">
        <v>21.96</v>
      </c>
      <c r="H24" s="444">
        <v>0</v>
      </c>
      <c r="I24" s="444">
        <v>0</v>
      </c>
      <c r="J24" s="346">
        <v>857</v>
      </c>
      <c r="K24" s="444">
        <v>0</v>
      </c>
      <c r="L24" s="444">
        <v>0</v>
      </c>
      <c r="M24" s="444">
        <v>0</v>
      </c>
      <c r="N24" s="444">
        <v>0</v>
      </c>
      <c r="O24" s="346">
        <f t="shared" si="0"/>
        <v>1307.46</v>
      </c>
    </row>
    <row r="25" spans="1:15" s="346" customFormat="1" ht="21" customHeight="1">
      <c r="A25" s="443">
        <v>19</v>
      </c>
      <c r="B25" s="346"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46" customFormat="1" ht="21" customHeight="1">
      <c r="A26" s="443">
        <v>20</v>
      </c>
      <c r="B26" s="445" t="s">
        <v>1511</v>
      </c>
      <c r="C26" s="346">
        <v>322.78958</v>
      </c>
      <c r="D26" s="346">
        <v>12.265</v>
      </c>
      <c r="E26" s="346">
        <v>1137.39</v>
      </c>
      <c r="F26" s="346">
        <v>140.2</v>
      </c>
      <c r="G26" s="444">
        <v>0</v>
      </c>
      <c r="H26" s="444">
        <v>0</v>
      </c>
      <c r="I26" s="444">
        <v>0</v>
      </c>
      <c r="J26" s="444">
        <v>0</v>
      </c>
      <c r="K26" s="346">
        <v>413.95</v>
      </c>
      <c r="L26" s="444">
        <v>0</v>
      </c>
      <c r="M26" s="444">
        <v>0</v>
      </c>
      <c r="N26" s="346">
        <v>80</v>
      </c>
      <c r="O26" s="346">
        <f t="shared" si="0"/>
        <v>2106.59458</v>
      </c>
    </row>
    <row r="27" spans="1:15" s="346" customFormat="1" ht="21" customHeight="1">
      <c r="A27" s="443">
        <v>21</v>
      </c>
      <c r="B27" s="445" t="s">
        <v>1510</v>
      </c>
      <c r="C27" s="444">
        <v>0</v>
      </c>
      <c r="D27" s="444">
        <v>0</v>
      </c>
      <c r="E27" s="444">
        <v>0</v>
      </c>
      <c r="F27" s="444">
        <v>0</v>
      </c>
      <c r="G27" s="346">
        <v>2.4</v>
      </c>
      <c r="H27" s="444">
        <v>0</v>
      </c>
      <c r="I27" s="444">
        <v>0</v>
      </c>
      <c r="J27" s="346">
        <v>3.6</v>
      </c>
      <c r="K27" s="444">
        <v>0</v>
      </c>
      <c r="L27" s="444">
        <v>0</v>
      </c>
      <c r="M27" s="444">
        <v>0</v>
      </c>
      <c r="N27" s="444">
        <v>0</v>
      </c>
      <c r="O27" s="346">
        <f t="shared" si="0"/>
        <v>6</v>
      </c>
    </row>
    <row r="28" spans="1:15" s="346" customFormat="1" ht="21" customHeight="1">
      <c r="A28" s="443">
        <v>22</v>
      </c>
      <c r="B28" s="445" t="s">
        <v>1509</v>
      </c>
      <c r="C28" s="346">
        <v>69.03</v>
      </c>
      <c r="D28" s="444">
        <v>0</v>
      </c>
      <c r="E28" s="346">
        <v>271.73</v>
      </c>
      <c r="F28" s="444">
        <v>0</v>
      </c>
      <c r="G28" s="346">
        <v>237.88</v>
      </c>
      <c r="H28" s="346">
        <v>140.6</v>
      </c>
      <c r="I28" s="444">
        <v>0</v>
      </c>
      <c r="J28" s="444">
        <v>0</v>
      </c>
      <c r="K28" s="444">
        <v>0</v>
      </c>
      <c r="L28" s="444">
        <v>0</v>
      </c>
      <c r="M28" s="346">
        <v>175.03</v>
      </c>
      <c r="N28" s="346">
        <v>136.6</v>
      </c>
      <c r="O28" s="346">
        <f t="shared" si="0"/>
        <v>1030.87</v>
      </c>
    </row>
    <row r="29" spans="1:15" s="346" customFormat="1" ht="21" customHeight="1">
      <c r="A29" s="443">
        <v>23</v>
      </c>
      <c r="B29" s="44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s="346" customFormat="1" ht="21" customHeight="1">
      <c r="A30" s="443">
        <v>24</v>
      </c>
      <c r="B30" s="445" t="s">
        <v>1507</v>
      </c>
      <c r="C30" s="346">
        <v>1.395</v>
      </c>
      <c r="D30" s="444">
        <v>0</v>
      </c>
      <c r="E30" s="444">
        <v>0</v>
      </c>
      <c r="F30" s="444">
        <v>0</v>
      </c>
      <c r="G30" s="444">
        <v>0</v>
      </c>
      <c r="H30" s="444">
        <v>0</v>
      </c>
      <c r="I30" s="444">
        <v>0</v>
      </c>
      <c r="J30" s="444">
        <v>0</v>
      </c>
      <c r="K30" s="444">
        <v>0</v>
      </c>
      <c r="L30" s="444">
        <v>0</v>
      </c>
      <c r="M30" s="444">
        <v>0</v>
      </c>
      <c r="N30" s="444">
        <v>0</v>
      </c>
      <c r="O30" s="346">
        <f t="shared" si="0"/>
        <v>1.395</v>
      </c>
    </row>
    <row r="31" spans="1:15" s="346" customFormat="1" ht="21" customHeight="1">
      <c r="A31" s="443">
        <v>25</v>
      </c>
      <c r="B31" s="346" t="s">
        <v>1506</v>
      </c>
      <c r="C31" s="444">
        <v>0</v>
      </c>
      <c r="D31" s="444">
        <v>0</v>
      </c>
      <c r="E31" s="444">
        <v>0</v>
      </c>
      <c r="F31" s="444">
        <v>0</v>
      </c>
      <c r="G31" s="444">
        <v>0</v>
      </c>
      <c r="H31" s="444">
        <v>0</v>
      </c>
      <c r="I31" s="444">
        <v>0</v>
      </c>
      <c r="J31" s="346">
        <v>549.5</v>
      </c>
      <c r="K31" s="346">
        <v>400</v>
      </c>
      <c r="L31" s="444">
        <v>0</v>
      </c>
      <c r="M31" s="444">
        <v>0</v>
      </c>
      <c r="N31" s="444">
        <v>0</v>
      </c>
      <c r="O31" s="346">
        <f t="shared" si="0"/>
        <v>949.5</v>
      </c>
    </row>
    <row r="32" spans="1:15" s="346" customFormat="1" ht="21" customHeight="1">
      <c r="A32" s="443">
        <v>26</v>
      </c>
      <c r="B32" s="346"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s="346" customFormat="1" ht="21" customHeight="1">
      <c r="A33" s="443">
        <v>27</v>
      </c>
      <c r="B33" s="44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s="346" customFormat="1" ht="21" customHeight="1">
      <c r="A34" s="443">
        <v>28</v>
      </c>
      <c r="B34" s="445" t="s">
        <v>1503</v>
      </c>
      <c r="C34" s="346">
        <v>67.5</v>
      </c>
      <c r="D34" s="444">
        <v>0</v>
      </c>
      <c r="E34" s="444">
        <v>0</v>
      </c>
      <c r="F34" s="346">
        <v>90.5</v>
      </c>
      <c r="G34" s="346">
        <v>107.26</v>
      </c>
      <c r="H34" s="346">
        <v>84</v>
      </c>
      <c r="I34" s="444">
        <v>0</v>
      </c>
      <c r="J34" s="346">
        <v>11.95513</v>
      </c>
      <c r="K34" s="444">
        <v>0</v>
      </c>
      <c r="L34" s="346">
        <v>34.56193</v>
      </c>
      <c r="M34" s="444">
        <v>0</v>
      </c>
      <c r="N34" s="346">
        <v>17.18278</v>
      </c>
      <c r="O34" s="346">
        <f t="shared" si="0"/>
        <v>412.95984</v>
      </c>
    </row>
    <row r="35" spans="1:15" s="346" customFormat="1" ht="21" customHeight="1">
      <c r="A35" s="443">
        <v>29</v>
      </c>
      <c r="B35" s="44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s="346" customFormat="1" ht="21" customHeight="1">
      <c r="A36" s="443">
        <v>30</v>
      </c>
      <c r="B36" s="445" t="s">
        <v>1501</v>
      </c>
      <c r="C36" s="444">
        <v>0</v>
      </c>
      <c r="D36" s="444">
        <v>0</v>
      </c>
      <c r="E36" s="444">
        <v>0</v>
      </c>
      <c r="F36" s="444">
        <v>0</v>
      </c>
      <c r="G36" s="444">
        <v>0</v>
      </c>
      <c r="H36" s="444">
        <v>0</v>
      </c>
      <c r="I36" s="444">
        <v>0</v>
      </c>
      <c r="J36" s="444">
        <v>0</v>
      </c>
      <c r="K36" s="444">
        <v>0</v>
      </c>
      <c r="L36" s="444">
        <v>0</v>
      </c>
      <c r="M36" s="444">
        <v>0</v>
      </c>
      <c r="N36" s="444">
        <v>0</v>
      </c>
      <c r="O36" s="444">
        <f t="shared" si="0"/>
        <v>0</v>
      </c>
    </row>
    <row r="37" spans="1:15" s="346" customFormat="1" ht="21" customHeight="1">
      <c r="A37" s="443">
        <v>31</v>
      </c>
      <c r="B37" s="445" t="s">
        <v>1500</v>
      </c>
      <c r="C37" s="346">
        <v>984.6</v>
      </c>
      <c r="D37" s="444">
        <v>0</v>
      </c>
      <c r="E37" s="346">
        <v>53</v>
      </c>
      <c r="F37" s="444">
        <v>0</v>
      </c>
      <c r="G37" s="444">
        <v>0</v>
      </c>
      <c r="H37" s="444">
        <v>0</v>
      </c>
      <c r="I37" s="444">
        <v>0</v>
      </c>
      <c r="J37" s="444">
        <v>0</v>
      </c>
      <c r="K37" s="444">
        <v>0</v>
      </c>
      <c r="L37" s="444">
        <v>0</v>
      </c>
      <c r="M37" s="346">
        <v>1058</v>
      </c>
      <c r="N37" s="444">
        <v>0</v>
      </c>
      <c r="O37" s="346">
        <f t="shared" si="0"/>
        <v>2095.6</v>
      </c>
    </row>
    <row r="38" spans="1:15" s="346" customFormat="1" ht="21" customHeight="1">
      <c r="A38" s="443">
        <v>32</v>
      </c>
      <c r="B38" s="445" t="s">
        <v>1499</v>
      </c>
      <c r="C38" s="444">
        <v>0</v>
      </c>
      <c r="D38" s="444">
        <v>0</v>
      </c>
      <c r="E38" s="444">
        <v>0</v>
      </c>
      <c r="F38" s="444">
        <v>0</v>
      </c>
      <c r="G38" s="444">
        <v>0</v>
      </c>
      <c r="H38" s="444">
        <v>0</v>
      </c>
      <c r="I38" s="444">
        <v>0</v>
      </c>
      <c r="J38" s="444">
        <v>0</v>
      </c>
      <c r="K38" s="444">
        <v>0</v>
      </c>
      <c r="L38" s="444">
        <v>0</v>
      </c>
      <c r="M38" s="444">
        <v>0</v>
      </c>
      <c r="N38" s="444">
        <v>0</v>
      </c>
      <c r="O38" s="444">
        <f t="shared" si="0"/>
        <v>0</v>
      </c>
    </row>
    <row r="39" spans="1:15" s="346" customFormat="1" ht="21" customHeight="1">
      <c r="A39" s="443">
        <v>33</v>
      </c>
      <c r="B39" s="445" t="s">
        <v>1498</v>
      </c>
      <c r="C39" s="444">
        <v>0</v>
      </c>
      <c r="D39" s="444">
        <v>0</v>
      </c>
      <c r="E39" s="444">
        <v>0</v>
      </c>
      <c r="F39" s="444">
        <v>0</v>
      </c>
      <c r="G39" s="346">
        <v>5.19</v>
      </c>
      <c r="H39" s="444">
        <v>0</v>
      </c>
      <c r="I39" s="444">
        <v>0</v>
      </c>
      <c r="J39" s="346">
        <v>2.49</v>
      </c>
      <c r="K39" s="444">
        <v>0</v>
      </c>
      <c r="L39" s="444">
        <v>0</v>
      </c>
      <c r="M39" s="444">
        <v>0</v>
      </c>
      <c r="N39" s="346">
        <v>19.66</v>
      </c>
      <c r="O39" s="346">
        <f aca="true" t="shared" si="1" ref="O39:O61">SUM(C39:N39)</f>
        <v>27.34</v>
      </c>
    </row>
    <row r="40" spans="1:15" s="346" customFormat="1" ht="21" customHeight="1">
      <c r="A40" s="443">
        <v>34</v>
      </c>
      <c r="B40" s="44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46" customFormat="1" ht="21" customHeight="1">
      <c r="A41" s="443">
        <v>35</v>
      </c>
      <c r="B41" s="44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46" customFormat="1" ht="21" customHeight="1">
      <c r="A42" s="443">
        <v>36</v>
      </c>
      <c r="B42" s="44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46" customFormat="1" ht="21" customHeight="1">
      <c r="A43" s="443">
        <v>37</v>
      </c>
      <c r="B43" s="44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s="346" customFormat="1" ht="21" customHeight="1">
      <c r="A44" s="443">
        <v>38</v>
      </c>
      <c r="B44" s="445" t="s">
        <v>1493</v>
      </c>
      <c r="C44" s="444">
        <v>0</v>
      </c>
      <c r="D44" s="444">
        <v>0</v>
      </c>
      <c r="E44" s="444">
        <v>0</v>
      </c>
      <c r="F44" s="444">
        <v>0</v>
      </c>
      <c r="G44" s="444">
        <v>0</v>
      </c>
      <c r="H44" s="444">
        <v>0</v>
      </c>
      <c r="I44" s="444">
        <v>0</v>
      </c>
      <c r="J44" s="444">
        <v>0</v>
      </c>
      <c r="K44" s="444">
        <v>0</v>
      </c>
      <c r="L44" s="444">
        <v>0</v>
      </c>
      <c r="M44" s="444">
        <v>0</v>
      </c>
      <c r="N44" s="444">
        <v>0</v>
      </c>
      <c r="O44" s="444">
        <f t="shared" si="1"/>
        <v>0</v>
      </c>
    </row>
    <row r="45" spans="1:15" s="346" customFormat="1" ht="21" customHeight="1">
      <c r="A45" s="443">
        <v>39</v>
      </c>
      <c r="B45" s="346" t="s">
        <v>1492</v>
      </c>
      <c r="C45" s="346">
        <v>670</v>
      </c>
      <c r="D45" s="444">
        <v>0</v>
      </c>
      <c r="E45" s="346">
        <v>41.74269</v>
      </c>
      <c r="F45" s="444">
        <v>0</v>
      </c>
      <c r="G45" s="444">
        <v>0</v>
      </c>
      <c r="H45" s="444">
        <v>0</v>
      </c>
      <c r="I45" s="346">
        <v>15.04545</v>
      </c>
      <c r="J45" s="444">
        <v>0</v>
      </c>
      <c r="K45" s="346">
        <v>2393.48</v>
      </c>
      <c r="L45" s="444">
        <v>0</v>
      </c>
      <c r="M45" s="444">
        <v>0</v>
      </c>
      <c r="N45" s="346">
        <v>6.57487</v>
      </c>
      <c r="O45" s="346">
        <f t="shared" si="1"/>
        <v>3126.84301</v>
      </c>
    </row>
    <row r="46" spans="1:15" s="346" customFormat="1" ht="21" customHeight="1">
      <c r="A46" s="443">
        <v>40</v>
      </c>
      <c r="B46" s="445" t="s">
        <v>1491</v>
      </c>
      <c r="C46" s="444">
        <v>0</v>
      </c>
      <c r="D46" s="444">
        <v>0</v>
      </c>
      <c r="E46" s="444">
        <v>0</v>
      </c>
      <c r="F46" s="444">
        <v>0</v>
      </c>
      <c r="G46" s="444">
        <v>0</v>
      </c>
      <c r="H46" s="444">
        <v>0</v>
      </c>
      <c r="I46" s="444">
        <v>0</v>
      </c>
      <c r="J46" s="444">
        <v>0</v>
      </c>
      <c r="K46" s="444">
        <v>0</v>
      </c>
      <c r="L46" s="444">
        <v>0</v>
      </c>
      <c r="M46" s="444">
        <v>0</v>
      </c>
      <c r="N46" s="444">
        <v>0</v>
      </c>
      <c r="O46" s="444">
        <f t="shared" si="1"/>
        <v>0</v>
      </c>
    </row>
    <row r="47" spans="1:15" s="346" customFormat="1" ht="21" customHeight="1">
      <c r="A47" s="443">
        <v>41</v>
      </c>
      <c r="B47" s="346"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46" customFormat="1" ht="21" customHeight="1">
      <c r="A48" s="443">
        <v>42</v>
      </c>
      <c r="B48" s="346"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46" customFormat="1" ht="21" customHeight="1">
      <c r="A49" s="443">
        <v>43</v>
      </c>
      <c r="B49" s="445" t="s">
        <v>1488</v>
      </c>
      <c r="C49" s="444">
        <v>0</v>
      </c>
      <c r="D49" s="444">
        <v>0</v>
      </c>
      <c r="E49" s="346">
        <v>4.7953</v>
      </c>
      <c r="F49" s="444">
        <v>0</v>
      </c>
      <c r="G49" s="346">
        <v>77.7</v>
      </c>
      <c r="H49" s="444">
        <v>0</v>
      </c>
      <c r="I49" s="346">
        <v>3</v>
      </c>
      <c r="J49" s="444">
        <v>0</v>
      </c>
      <c r="K49" s="346">
        <v>19.07</v>
      </c>
      <c r="L49" s="346">
        <v>8.022</v>
      </c>
      <c r="M49" s="444">
        <v>0</v>
      </c>
      <c r="N49" s="444">
        <v>0</v>
      </c>
      <c r="O49" s="346">
        <f t="shared" si="1"/>
        <v>112.58730000000001</v>
      </c>
    </row>
    <row r="50" spans="1:15" s="346" customFormat="1" ht="21" customHeight="1">
      <c r="A50" s="443">
        <v>44</v>
      </c>
      <c r="B50" s="346"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46" customFormat="1" ht="21" customHeight="1">
      <c r="A51" s="443">
        <v>45</v>
      </c>
      <c r="B51" s="445" t="s">
        <v>1486</v>
      </c>
      <c r="C51" s="346">
        <v>484</v>
      </c>
      <c r="D51" s="444">
        <v>0</v>
      </c>
      <c r="E51" s="444">
        <v>0</v>
      </c>
      <c r="F51" s="444">
        <v>0</v>
      </c>
      <c r="G51" s="444">
        <v>0</v>
      </c>
      <c r="H51" s="444">
        <v>0</v>
      </c>
      <c r="I51" s="346">
        <v>8.01275</v>
      </c>
      <c r="J51" s="346">
        <v>32.8</v>
      </c>
      <c r="K51" s="346">
        <v>59.03</v>
      </c>
      <c r="L51" s="346">
        <v>38.73742</v>
      </c>
      <c r="M51" s="444">
        <v>0</v>
      </c>
      <c r="N51" s="346">
        <v>32.8</v>
      </c>
      <c r="O51" s="346">
        <f t="shared" si="1"/>
        <v>655.3801699999999</v>
      </c>
    </row>
    <row r="52" spans="1:15" s="346" customFormat="1" ht="21" customHeight="1">
      <c r="A52" s="443">
        <v>46</v>
      </c>
      <c r="B52" s="44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46" customFormat="1" ht="21" customHeight="1">
      <c r="A53" s="443">
        <v>47</v>
      </c>
      <c r="B53" s="445" t="s">
        <v>1484</v>
      </c>
      <c r="C53" s="444">
        <v>0</v>
      </c>
      <c r="D53" s="346">
        <v>7.76612</v>
      </c>
      <c r="E53" s="444">
        <v>0</v>
      </c>
      <c r="F53" s="444">
        <v>0</v>
      </c>
      <c r="G53" s="444">
        <v>0</v>
      </c>
      <c r="H53" s="444">
        <v>0</v>
      </c>
      <c r="I53" s="444">
        <v>0</v>
      </c>
      <c r="J53" s="444">
        <v>0</v>
      </c>
      <c r="K53" s="444">
        <v>0</v>
      </c>
      <c r="L53" s="444">
        <v>0</v>
      </c>
      <c r="M53" s="444">
        <v>0</v>
      </c>
      <c r="N53" s="444">
        <v>0</v>
      </c>
      <c r="O53" s="346">
        <f t="shared" si="1"/>
        <v>7.76612</v>
      </c>
    </row>
    <row r="54" spans="1:15" s="346" customFormat="1" ht="21" customHeight="1">
      <c r="A54" s="443">
        <v>48</v>
      </c>
      <c r="B54" s="445" t="s">
        <v>1483</v>
      </c>
      <c r="C54" s="444">
        <v>0</v>
      </c>
      <c r="D54" s="346">
        <v>93.35</v>
      </c>
      <c r="E54" s="444">
        <v>0</v>
      </c>
      <c r="F54" s="444">
        <v>0</v>
      </c>
      <c r="G54" s="346">
        <v>391.78</v>
      </c>
      <c r="H54" s="346">
        <v>644.46</v>
      </c>
      <c r="I54" s="346">
        <v>2344.96</v>
      </c>
      <c r="J54" s="346">
        <v>79.98</v>
      </c>
      <c r="K54" s="346">
        <v>65.6</v>
      </c>
      <c r="L54" s="444">
        <v>0</v>
      </c>
      <c r="M54" s="444">
        <v>0</v>
      </c>
      <c r="N54" s="346">
        <v>20</v>
      </c>
      <c r="O54" s="346">
        <f t="shared" si="1"/>
        <v>3640.13</v>
      </c>
    </row>
    <row r="55" spans="1:15" s="346" customFormat="1" ht="21" customHeight="1">
      <c r="A55" s="443">
        <v>49</v>
      </c>
      <c r="B55" s="445" t="s">
        <v>1482</v>
      </c>
      <c r="C55" s="346">
        <v>67.01</v>
      </c>
      <c r="D55" s="444">
        <v>0</v>
      </c>
      <c r="E55" s="444">
        <v>0</v>
      </c>
      <c r="F55" s="346">
        <v>100</v>
      </c>
      <c r="G55" s="444">
        <v>0</v>
      </c>
      <c r="H55" s="346">
        <v>314.15</v>
      </c>
      <c r="I55" s="346">
        <v>3.12</v>
      </c>
      <c r="J55" s="346">
        <v>0</v>
      </c>
      <c r="K55" s="444">
        <v>0</v>
      </c>
      <c r="L55" s="346">
        <v>680.6</v>
      </c>
      <c r="M55" s="444">
        <v>0</v>
      </c>
      <c r="N55" s="346">
        <v>4</v>
      </c>
      <c r="O55" s="346">
        <f t="shared" si="1"/>
        <v>1168.88</v>
      </c>
    </row>
    <row r="56" spans="1:15" s="346" customFormat="1" ht="21" customHeight="1">
      <c r="A56" s="443">
        <v>50</v>
      </c>
      <c r="B56" s="445" t="s">
        <v>1481</v>
      </c>
      <c r="C56" s="346">
        <v>60.08419</v>
      </c>
      <c r="D56" s="346">
        <v>99.5</v>
      </c>
      <c r="E56" s="346">
        <v>79.10825</v>
      </c>
      <c r="F56" s="444">
        <v>0</v>
      </c>
      <c r="G56" s="346">
        <v>58.32</v>
      </c>
      <c r="H56" s="346">
        <v>244.59</v>
      </c>
      <c r="I56" s="444">
        <v>0</v>
      </c>
      <c r="J56" s="346">
        <v>254.21654</v>
      </c>
      <c r="K56" s="444">
        <v>0</v>
      </c>
      <c r="L56" s="346">
        <v>58.31</v>
      </c>
      <c r="M56" s="444">
        <v>0</v>
      </c>
      <c r="N56" s="346">
        <v>342.81884</v>
      </c>
      <c r="O56" s="346">
        <f t="shared" si="1"/>
        <v>1196.9478199999999</v>
      </c>
    </row>
    <row r="57" spans="1:15" s="346" customFormat="1" ht="21" customHeight="1">
      <c r="A57" s="443">
        <v>51</v>
      </c>
      <c r="B57" s="445" t="s">
        <v>1480</v>
      </c>
      <c r="C57" s="444">
        <v>0</v>
      </c>
      <c r="D57" s="444">
        <v>0</v>
      </c>
      <c r="E57" s="444">
        <v>0</v>
      </c>
      <c r="F57" s="444">
        <v>0</v>
      </c>
      <c r="G57" s="444">
        <v>0</v>
      </c>
      <c r="H57" s="444">
        <v>0</v>
      </c>
      <c r="I57" s="444">
        <v>0</v>
      </c>
      <c r="J57" s="444">
        <v>0</v>
      </c>
      <c r="K57" s="444">
        <v>0</v>
      </c>
      <c r="L57" s="444">
        <v>0</v>
      </c>
      <c r="M57" s="444">
        <v>0</v>
      </c>
      <c r="N57" s="444">
        <v>0</v>
      </c>
      <c r="O57" s="444">
        <f t="shared" si="1"/>
        <v>0</v>
      </c>
    </row>
    <row r="58" spans="1:15" s="346" customFormat="1" ht="21" customHeight="1">
      <c r="A58" s="443">
        <v>52</v>
      </c>
      <c r="B58" s="445" t="s">
        <v>1479</v>
      </c>
      <c r="C58" s="346">
        <v>59.52</v>
      </c>
      <c r="D58" s="444">
        <v>0</v>
      </c>
      <c r="E58" s="346">
        <v>599.14</v>
      </c>
      <c r="F58" s="346">
        <v>9.06</v>
      </c>
      <c r="G58" s="444">
        <v>0</v>
      </c>
      <c r="H58" s="346">
        <v>19.99</v>
      </c>
      <c r="I58" s="444">
        <v>0</v>
      </c>
      <c r="J58" s="444">
        <v>0</v>
      </c>
      <c r="K58" s="346">
        <v>510.77</v>
      </c>
      <c r="L58" s="346">
        <v>561.54</v>
      </c>
      <c r="M58" s="444">
        <v>0</v>
      </c>
      <c r="N58" s="346">
        <v>443.6</v>
      </c>
      <c r="O58" s="346">
        <f t="shared" si="1"/>
        <v>2203.62</v>
      </c>
    </row>
    <row r="59" spans="1:15" s="346" customFormat="1" ht="21" customHeight="1">
      <c r="A59" s="443">
        <v>53</v>
      </c>
      <c r="B59" s="445" t="s">
        <v>1478</v>
      </c>
      <c r="C59" s="346">
        <v>174.32</v>
      </c>
      <c r="D59" s="444">
        <v>0</v>
      </c>
      <c r="E59" s="444">
        <v>0</v>
      </c>
      <c r="F59" s="444">
        <v>0</v>
      </c>
      <c r="G59" s="444">
        <v>0</v>
      </c>
      <c r="H59" s="346">
        <v>183.0305</v>
      </c>
      <c r="I59" s="444">
        <v>0</v>
      </c>
      <c r="J59" s="444">
        <v>0</v>
      </c>
      <c r="K59" s="346">
        <v>101.7</v>
      </c>
      <c r="L59" s="444">
        <v>0</v>
      </c>
      <c r="M59" s="444">
        <v>0</v>
      </c>
      <c r="N59" s="444">
        <v>0</v>
      </c>
      <c r="O59" s="346">
        <f t="shared" si="1"/>
        <v>459.0505</v>
      </c>
    </row>
    <row r="60" spans="2:15" ht="22.5" customHeight="1">
      <c r="B60" s="389" t="s">
        <v>409</v>
      </c>
      <c r="C60" s="330">
        <f aca="true" t="shared" si="2" ref="C60:N60">(SUM(C6:C59))/100000</f>
        <v>0.18925096570000002</v>
      </c>
      <c r="D60" s="330">
        <f t="shared" si="2"/>
        <v>0.0865251232</v>
      </c>
      <c r="E60" s="330">
        <f t="shared" si="2"/>
        <v>0.11398496239999997</v>
      </c>
      <c r="F60" s="330">
        <f t="shared" si="2"/>
        <v>0.09971258800000002</v>
      </c>
      <c r="G60" s="330">
        <f t="shared" si="2"/>
        <v>0.1000383</v>
      </c>
      <c r="H60" s="330">
        <f t="shared" si="2"/>
        <v>0.1532102825</v>
      </c>
      <c r="I60" s="330">
        <f t="shared" si="2"/>
        <v>0.1482939158</v>
      </c>
      <c r="J60" s="330">
        <f t="shared" si="2"/>
        <v>0.17669141669999996</v>
      </c>
      <c r="K60" s="330">
        <f t="shared" si="2"/>
        <v>0.3485177589999999</v>
      </c>
      <c r="L60" s="330">
        <f t="shared" si="2"/>
        <v>0.27731921270000004</v>
      </c>
      <c r="M60" s="330">
        <f t="shared" si="2"/>
        <v>0.1040903829</v>
      </c>
      <c r="N60" s="330">
        <f t="shared" si="2"/>
        <v>0.1422430799</v>
      </c>
      <c r="O60" s="425">
        <f t="shared" si="1"/>
        <v>1.9398779888000002</v>
      </c>
    </row>
    <row r="61" spans="2:15" ht="18.75" customHeight="1">
      <c r="B61" s="453" t="s">
        <v>1477</v>
      </c>
      <c r="C61" s="330">
        <f>(C60/O60)*100</f>
        <v>9.755817984051141</v>
      </c>
      <c r="D61" s="330">
        <f>(D60/O60)*100</f>
        <v>4.460338418166394</v>
      </c>
      <c r="E61" s="330">
        <f>(E60/O60)*100</f>
        <v>5.875883073992223</v>
      </c>
      <c r="F61" s="330">
        <f>(F60/O60)*100</f>
        <v>5.14014739976929</v>
      </c>
      <c r="G61" s="330">
        <f>(G60/O60)*100</f>
        <v>5.156937734103743</v>
      </c>
      <c r="H61" s="330">
        <f>(H60/O60)*100</f>
        <v>7.897933962061974</v>
      </c>
      <c r="I61" s="330">
        <f>(I60/O60)*100</f>
        <v>7.644497058896676</v>
      </c>
      <c r="J61" s="330">
        <f>(J60/O60)*100</f>
        <v>9.10837783201512</v>
      </c>
      <c r="K61" s="330">
        <f>(K60/O60)*100</f>
        <v>17.965962860148306</v>
      </c>
      <c r="L61" s="330">
        <f>(L60/O60)*100</f>
        <v>14.295703869063873</v>
      </c>
      <c r="M61" s="330">
        <f>(M60/O60)*100</f>
        <v>5.365821123852735</v>
      </c>
      <c r="N61" s="330">
        <f>(N60/O60)*100</f>
        <v>7.332578683878513</v>
      </c>
      <c r="O61" s="346">
        <f t="shared" si="1"/>
        <v>99.99999999999999</v>
      </c>
    </row>
    <row r="62" spans="2:15" ht="21" customHeight="1">
      <c r="B62" s="453" t="s">
        <v>1476</v>
      </c>
      <c r="C62" s="330">
        <f>C61</f>
        <v>9.755817984051141</v>
      </c>
      <c r="D62" s="330">
        <f aca="true" t="shared" si="3" ref="D62:N62">C62+D61</f>
        <v>14.216156402217536</v>
      </c>
      <c r="E62" s="330">
        <f t="shared" si="3"/>
        <v>20.09203947620976</v>
      </c>
      <c r="F62" s="330">
        <f t="shared" si="3"/>
        <v>25.23218687597905</v>
      </c>
      <c r="G62" s="330">
        <f t="shared" si="3"/>
        <v>30.389124610082792</v>
      </c>
      <c r="H62" s="330">
        <f t="shared" si="3"/>
        <v>38.287058572144765</v>
      </c>
      <c r="I62" s="330">
        <f t="shared" si="3"/>
        <v>45.93155563104144</v>
      </c>
      <c r="J62" s="330">
        <f t="shared" si="3"/>
        <v>55.03993346305656</v>
      </c>
      <c r="K62" s="330">
        <f t="shared" si="3"/>
        <v>73.00589632320487</v>
      </c>
      <c r="L62" s="330">
        <f t="shared" si="3"/>
        <v>87.30160019226874</v>
      </c>
      <c r="M62" s="330">
        <f t="shared" si="3"/>
        <v>92.66742131612148</v>
      </c>
      <c r="N62" s="330">
        <f t="shared" si="3"/>
        <v>99.99999999999999</v>
      </c>
      <c r="O62" s="346"/>
    </row>
  </sheetData>
  <sheetProtection/>
  <mergeCells count="4">
    <mergeCell ref="A1:O1"/>
    <mergeCell ref="A2:O2"/>
    <mergeCell ref="A3:O3"/>
    <mergeCell ref="A4:O4"/>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62992125984252" right="0.708661417322835" top="0.78740157480315" bottom="0.748031496062992" header="0.31496062992126" footer="0.31496062992126"/>
  <pageSetup firstPageNumber="188" useFirstPageNumber="1" horizontalDpi="600" verticalDpi="600" orientation="landscape" paperSize="9" scale="60" r:id="rId41"/>
  <headerFooter>
    <oddFooter>&amp;C&amp;P</oddFooter>
  </headerFooter>
  <colBreaks count="1" manualBreakCount="1">
    <brk id="15" max="65535" man="1"/>
  </colBreaks>
</worksheet>
</file>

<file path=xl/worksheets/sheet59.xml><?xml version="1.0" encoding="utf-8"?>
<worksheet xmlns="http://schemas.openxmlformats.org/spreadsheetml/2006/main" xmlns:r="http://schemas.openxmlformats.org/officeDocument/2006/relationships">
  <dimension ref="A1:O65"/>
  <sheetViews>
    <sheetView zoomScalePageLayoutView="0" workbookViewId="0" topLeftCell="A1">
      <selection activeCell="G7" sqref="G7"/>
    </sheetView>
  </sheetViews>
  <sheetFormatPr defaultColWidth="10.28125" defaultRowHeight="15"/>
  <cols>
    <col min="1" max="1" width="8.7109375" style="366" bestFit="1" customWidth="1"/>
    <col min="2" max="2" width="54.7109375" style="329" bestFit="1" customWidth="1"/>
    <col min="3" max="3" width="10.140625" style="329" bestFit="1" customWidth="1"/>
    <col min="4" max="4" width="9.140625" style="329" bestFit="1" customWidth="1"/>
    <col min="5" max="5" width="9.00390625" style="329" bestFit="1" customWidth="1"/>
    <col min="6" max="6" width="9.140625" style="329" bestFit="1" customWidth="1"/>
    <col min="7" max="7" width="9.00390625" style="329" bestFit="1" customWidth="1"/>
    <col min="8" max="8" width="10.140625" style="329" bestFit="1" customWidth="1"/>
    <col min="9" max="9" width="9.8515625" style="329" bestFit="1" customWidth="1"/>
    <col min="10" max="10" width="9.140625" style="329" bestFit="1" customWidth="1"/>
    <col min="11" max="11" width="10.140625" style="329" bestFit="1" customWidth="1"/>
    <col min="12" max="12" width="9.421875" style="329" bestFit="1" customWidth="1"/>
    <col min="13" max="13" width="9.00390625" style="329" bestFit="1" customWidth="1"/>
    <col min="14" max="14" width="10.140625" style="329" bestFit="1" customWidth="1"/>
    <col min="15" max="15" width="10.8515625" style="329" customWidth="1"/>
    <col min="16" max="16384" width="10.28125" style="329" customWidth="1"/>
  </cols>
  <sheetData>
    <row r="1" spans="1:15" s="330" customFormat="1" ht="20.25" customHeight="1">
      <c r="A1" s="666" t="s">
        <v>1549</v>
      </c>
      <c r="B1" s="666"/>
      <c r="C1" s="666"/>
      <c r="D1" s="666"/>
      <c r="E1" s="666"/>
      <c r="F1" s="666"/>
      <c r="G1" s="666"/>
      <c r="H1" s="666"/>
      <c r="I1" s="666"/>
      <c r="J1" s="666"/>
      <c r="K1" s="666"/>
      <c r="L1" s="666"/>
      <c r="M1" s="666"/>
      <c r="N1" s="666"/>
      <c r="O1" s="666"/>
    </row>
    <row r="2" spans="1:15" s="330" customFormat="1" ht="20.25" customHeight="1">
      <c r="A2" s="667" t="s">
        <v>1548</v>
      </c>
      <c r="B2" s="667"/>
      <c r="C2" s="667"/>
      <c r="D2" s="667"/>
      <c r="E2" s="667"/>
      <c r="F2" s="667"/>
      <c r="G2" s="667"/>
      <c r="H2" s="667"/>
      <c r="I2" s="667"/>
      <c r="J2" s="667"/>
      <c r="K2" s="667"/>
      <c r="L2" s="667"/>
      <c r="M2" s="667"/>
      <c r="N2" s="667"/>
      <c r="O2" s="667"/>
    </row>
    <row r="3" spans="1:15" ht="18" customHeight="1">
      <c r="A3" s="639" t="s">
        <v>119</v>
      </c>
      <c r="B3" s="639"/>
      <c r="C3" s="639"/>
      <c r="D3" s="639"/>
      <c r="E3" s="639"/>
      <c r="F3" s="639"/>
      <c r="G3" s="639"/>
      <c r="H3" s="639"/>
      <c r="I3" s="639"/>
      <c r="J3" s="639"/>
      <c r="K3" s="639"/>
      <c r="L3" s="639"/>
      <c r="M3" s="639"/>
      <c r="N3" s="639"/>
      <c r="O3" s="639"/>
    </row>
    <row r="4" spans="1:15" ht="18" customHeight="1">
      <c r="A4" s="639" t="s">
        <v>1546</v>
      </c>
      <c r="B4" s="639"/>
      <c r="C4" s="639"/>
      <c r="D4" s="639"/>
      <c r="E4" s="639"/>
      <c r="F4" s="639"/>
      <c r="G4" s="639"/>
      <c r="H4" s="639"/>
      <c r="I4" s="639"/>
      <c r="J4" s="639"/>
      <c r="K4" s="639"/>
      <c r="L4" s="639"/>
      <c r="M4" s="639"/>
      <c r="N4" s="639"/>
      <c r="O4" s="639"/>
    </row>
    <row r="5" spans="14:15" ht="18" customHeight="1">
      <c r="N5" s="619" t="s">
        <v>1545</v>
      </c>
      <c r="O5" s="619"/>
    </row>
    <row r="6" spans="1:15" s="307" customFormat="1" ht="21" customHeight="1">
      <c r="A6" s="308" t="s">
        <v>1544</v>
      </c>
      <c r="B6" s="308" t="s">
        <v>1543</v>
      </c>
      <c r="C6" s="308" t="s">
        <v>1542</v>
      </c>
      <c r="D6" s="308" t="s">
        <v>1541</v>
      </c>
      <c r="E6" s="308" t="s">
        <v>1540</v>
      </c>
      <c r="F6" s="308" t="s">
        <v>1539</v>
      </c>
      <c r="G6" s="308" t="s">
        <v>1538</v>
      </c>
      <c r="H6" s="308" t="s">
        <v>1537</v>
      </c>
      <c r="I6" s="308" t="s">
        <v>1536</v>
      </c>
      <c r="J6" s="308" t="s">
        <v>1535</v>
      </c>
      <c r="K6" s="308" t="s">
        <v>1534</v>
      </c>
      <c r="L6" s="308" t="s">
        <v>1533</v>
      </c>
      <c r="M6" s="308" t="s">
        <v>1532</v>
      </c>
      <c r="N6" s="308" t="s">
        <v>1531</v>
      </c>
      <c r="O6" s="308" t="s">
        <v>409</v>
      </c>
    </row>
    <row r="7" spans="1:15" s="302" customFormat="1" ht="21" customHeight="1">
      <c r="A7" s="345">
        <v>1</v>
      </c>
      <c r="B7" s="302" t="s">
        <v>1530</v>
      </c>
      <c r="C7" s="346">
        <v>10</v>
      </c>
      <c r="D7" s="444">
        <v>0</v>
      </c>
      <c r="E7" s="346">
        <v>109.43</v>
      </c>
      <c r="F7" s="346">
        <v>22.36</v>
      </c>
      <c r="G7" s="346">
        <v>38.53</v>
      </c>
      <c r="H7" s="346">
        <v>903.62</v>
      </c>
      <c r="I7" s="346">
        <v>30.14</v>
      </c>
      <c r="J7" s="346">
        <v>27.59</v>
      </c>
      <c r="K7" s="346">
        <v>0</v>
      </c>
      <c r="L7" s="346">
        <v>15.8</v>
      </c>
      <c r="M7" s="346">
        <v>0</v>
      </c>
      <c r="N7" s="346">
        <v>515.4</v>
      </c>
      <c r="O7" s="346">
        <f aca="true" t="shared" si="0" ref="O7:O29">SUM(C7:N7)</f>
        <v>1672.87</v>
      </c>
    </row>
    <row r="8" spans="1:15" s="302" customFormat="1" ht="21" customHeight="1">
      <c r="A8" s="345">
        <v>2</v>
      </c>
      <c r="B8" s="302" t="s">
        <v>1529</v>
      </c>
      <c r="C8" s="444">
        <v>0</v>
      </c>
      <c r="D8" s="444">
        <v>0</v>
      </c>
      <c r="E8" s="444">
        <v>0</v>
      </c>
      <c r="F8" s="444">
        <v>0</v>
      </c>
      <c r="G8" s="444">
        <v>0</v>
      </c>
      <c r="H8" s="444">
        <v>0</v>
      </c>
      <c r="I8" s="444">
        <v>0</v>
      </c>
      <c r="J8" s="444">
        <v>0</v>
      </c>
      <c r="K8" s="444">
        <v>0</v>
      </c>
      <c r="L8" s="444">
        <v>0</v>
      </c>
      <c r="M8" s="444">
        <v>0</v>
      </c>
      <c r="N8" s="444">
        <v>0</v>
      </c>
      <c r="O8" s="444">
        <f t="shared" si="0"/>
        <v>0</v>
      </c>
    </row>
    <row r="9" spans="1:15" s="302" customFormat="1" ht="21" customHeight="1">
      <c r="A9" s="345">
        <v>3</v>
      </c>
      <c r="B9" s="302" t="s">
        <v>1528</v>
      </c>
      <c r="C9" s="444">
        <v>0</v>
      </c>
      <c r="D9" s="444">
        <v>0</v>
      </c>
      <c r="E9" s="444">
        <v>0</v>
      </c>
      <c r="F9" s="444">
        <v>0</v>
      </c>
      <c r="G9" s="444">
        <v>0</v>
      </c>
      <c r="H9" s="444">
        <v>0</v>
      </c>
      <c r="I9" s="444">
        <v>0</v>
      </c>
      <c r="J9" s="444">
        <v>0</v>
      </c>
      <c r="K9" s="444">
        <v>0</v>
      </c>
      <c r="L9" s="444">
        <v>0</v>
      </c>
      <c r="M9" s="444">
        <v>0</v>
      </c>
      <c r="N9" s="444">
        <v>0</v>
      </c>
      <c r="O9" s="444">
        <f t="shared" si="0"/>
        <v>0</v>
      </c>
    </row>
    <row r="10" spans="1:15" s="302" customFormat="1" ht="21" customHeight="1">
      <c r="A10" s="345">
        <v>4</v>
      </c>
      <c r="B10" s="302"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02" customFormat="1" ht="21" customHeight="1">
      <c r="A11" s="345">
        <v>5</v>
      </c>
      <c r="B11" s="45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02" customFormat="1" ht="21" customHeight="1">
      <c r="A12" s="345">
        <v>6</v>
      </c>
      <c r="B12" s="302"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02" customFormat="1" ht="21" customHeight="1">
      <c r="A13" s="345">
        <v>7</v>
      </c>
      <c r="B13" s="302" t="s">
        <v>1524</v>
      </c>
      <c r="C13" s="444">
        <v>0</v>
      </c>
      <c r="D13" s="444">
        <v>0</v>
      </c>
      <c r="E13" s="444">
        <v>0</v>
      </c>
      <c r="F13" s="444">
        <v>0</v>
      </c>
      <c r="G13" s="444">
        <v>0</v>
      </c>
      <c r="H13" s="444">
        <v>0</v>
      </c>
      <c r="I13" s="444">
        <v>0</v>
      </c>
      <c r="J13" s="346">
        <v>1.7932</v>
      </c>
      <c r="K13" s="444">
        <v>0</v>
      </c>
      <c r="L13" s="444">
        <v>0</v>
      </c>
      <c r="M13" s="444">
        <v>0</v>
      </c>
      <c r="N13" s="444">
        <v>0</v>
      </c>
      <c r="O13" s="346">
        <f t="shared" si="0"/>
        <v>1.7932</v>
      </c>
    </row>
    <row r="14" spans="1:15" s="302" customFormat="1" ht="21" customHeight="1">
      <c r="A14" s="345">
        <v>8</v>
      </c>
      <c r="B14" s="455" t="s">
        <v>1523</v>
      </c>
      <c r="C14" s="444">
        <v>0</v>
      </c>
      <c r="D14" s="444">
        <v>0</v>
      </c>
      <c r="E14" s="444">
        <v>0</v>
      </c>
      <c r="F14" s="444">
        <v>0</v>
      </c>
      <c r="G14" s="444">
        <v>0</v>
      </c>
      <c r="H14" s="346">
        <v>5.2812</v>
      </c>
      <c r="I14" s="444">
        <v>0</v>
      </c>
      <c r="J14" s="444">
        <v>0</v>
      </c>
      <c r="K14" s="444">
        <v>0</v>
      </c>
      <c r="L14" s="444">
        <v>0</v>
      </c>
      <c r="M14" s="444">
        <v>0</v>
      </c>
      <c r="N14" s="444">
        <v>0</v>
      </c>
      <c r="O14" s="346">
        <f t="shared" si="0"/>
        <v>5.2812</v>
      </c>
    </row>
    <row r="15" spans="1:15" s="302" customFormat="1" ht="21" customHeight="1">
      <c r="A15" s="345">
        <v>9</v>
      </c>
      <c r="B15" s="45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02" customFormat="1" ht="21" customHeight="1">
      <c r="A16" s="345">
        <v>10</v>
      </c>
      <c r="B16" s="455" t="s">
        <v>1521</v>
      </c>
      <c r="C16" s="444">
        <v>0</v>
      </c>
      <c r="D16" s="444">
        <v>0</v>
      </c>
      <c r="E16" s="444">
        <v>0</v>
      </c>
      <c r="F16" s="444">
        <v>0</v>
      </c>
      <c r="G16" s="444">
        <v>0</v>
      </c>
      <c r="H16" s="444">
        <v>0</v>
      </c>
      <c r="I16" s="444">
        <v>0</v>
      </c>
      <c r="J16" s="444">
        <v>0</v>
      </c>
      <c r="K16" s="444">
        <v>0</v>
      </c>
      <c r="L16" s="444">
        <v>0</v>
      </c>
      <c r="M16" s="444">
        <v>0</v>
      </c>
      <c r="N16" s="444">
        <v>0</v>
      </c>
      <c r="O16" s="444">
        <f t="shared" si="0"/>
        <v>0</v>
      </c>
    </row>
    <row r="17" spans="1:15" s="302" customFormat="1" ht="21" customHeight="1">
      <c r="A17" s="345">
        <v>11</v>
      </c>
      <c r="B17" s="45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02" customFormat="1" ht="21" customHeight="1">
      <c r="A18" s="345">
        <v>12</v>
      </c>
      <c r="B18" s="455" t="s">
        <v>1519</v>
      </c>
      <c r="C18" s="346">
        <v>557.16211</v>
      </c>
      <c r="D18" s="346">
        <v>1416.96</v>
      </c>
      <c r="E18" s="346">
        <v>273.01</v>
      </c>
      <c r="F18" s="346">
        <v>2896.98725</v>
      </c>
      <c r="G18" s="346">
        <v>389.40395</v>
      </c>
      <c r="H18" s="346">
        <v>1029.94</v>
      </c>
      <c r="I18" s="346">
        <v>2950.68915</v>
      </c>
      <c r="J18" s="346">
        <v>500</v>
      </c>
      <c r="K18" s="346">
        <v>624.09936</v>
      </c>
      <c r="L18" s="346">
        <v>3557.93633</v>
      </c>
      <c r="M18" s="346">
        <v>460</v>
      </c>
      <c r="N18" s="346">
        <v>574.06406</v>
      </c>
      <c r="O18" s="346">
        <f t="shared" si="0"/>
        <v>15230.252210000002</v>
      </c>
    </row>
    <row r="19" spans="1:15" s="302" customFormat="1" ht="21" customHeight="1">
      <c r="A19" s="345">
        <v>13</v>
      </c>
      <c r="B19" s="45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02" customFormat="1" ht="21" customHeight="1">
      <c r="A20" s="345">
        <v>14</v>
      </c>
      <c r="B20" s="455" t="s">
        <v>1517</v>
      </c>
      <c r="C20" s="444">
        <v>0</v>
      </c>
      <c r="D20" s="444">
        <v>0</v>
      </c>
      <c r="E20" s="444">
        <v>0</v>
      </c>
      <c r="F20" s="444">
        <v>0</v>
      </c>
      <c r="G20" s="444">
        <v>0</v>
      </c>
      <c r="H20" s="444">
        <v>0</v>
      </c>
      <c r="I20" s="444">
        <v>0</v>
      </c>
      <c r="J20" s="346">
        <v>11.48</v>
      </c>
      <c r="K20" s="346">
        <v>100</v>
      </c>
      <c r="L20" s="346">
        <v>166.5</v>
      </c>
      <c r="M20" s="346">
        <v>129.27836</v>
      </c>
      <c r="N20" s="444">
        <v>0</v>
      </c>
      <c r="O20" s="346">
        <f t="shared" si="0"/>
        <v>407.25836000000004</v>
      </c>
    </row>
    <row r="21" spans="1:15" s="302" customFormat="1" ht="21" customHeight="1">
      <c r="A21" s="345">
        <v>15</v>
      </c>
      <c r="B21" s="45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s="302" customFormat="1" ht="21" customHeight="1">
      <c r="A22" s="345">
        <v>16</v>
      </c>
      <c r="B22" s="455" t="s">
        <v>1515</v>
      </c>
      <c r="C22" s="346">
        <v>28467.43842</v>
      </c>
      <c r="D22" s="346">
        <v>4868.82</v>
      </c>
      <c r="E22" s="346">
        <v>4967.69</v>
      </c>
      <c r="F22" s="346">
        <v>9353.07</v>
      </c>
      <c r="G22" s="346">
        <v>8858.73</v>
      </c>
      <c r="H22" s="346">
        <v>25484.23</v>
      </c>
      <c r="I22" s="346">
        <v>52769.08</v>
      </c>
      <c r="J22" s="346">
        <v>7162</v>
      </c>
      <c r="K22" s="346">
        <v>18815.65</v>
      </c>
      <c r="L22" s="346">
        <v>9731.365</v>
      </c>
      <c r="M22" s="346">
        <v>7846.94</v>
      </c>
      <c r="N22" s="346">
        <v>23458.08</v>
      </c>
      <c r="O22" s="346">
        <f t="shared" si="0"/>
        <v>201783.09342</v>
      </c>
    </row>
    <row r="23" spans="1:15" s="302" customFormat="1" ht="21" customHeight="1">
      <c r="A23" s="345">
        <v>17</v>
      </c>
      <c r="B23" s="45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02" customFormat="1" ht="21" customHeight="1">
      <c r="A24" s="345">
        <v>18</v>
      </c>
      <c r="B24" s="455" t="s">
        <v>1513</v>
      </c>
      <c r="C24" s="346">
        <v>1259.94</v>
      </c>
      <c r="D24" s="444">
        <v>0</v>
      </c>
      <c r="E24" s="444">
        <v>0</v>
      </c>
      <c r="F24" s="346">
        <v>856.06</v>
      </c>
      <c r="G24" s="444">
        <v>0</v>
      </c>
      <c r="H24" s="444">
        <v>0</v>
      </c>
      <c r="I24" s="346">
        <v>641.96</v>
      </c>
      <c r="J24" s="444">
        <v>0</v>
      </c>
      <c r="K24" s="444">
        <v>0</v>
      </c>
      <c r="L24" s="346">
        <v>0.51</v>
      </c>
      <c r="M24" s="444">
        <v>0</v>
      </c>
      <c r="N24" s="444">
        <v>0</v>
      </c>
      <c r="O24" s="346">
        <f t="shared" si="0"/>
        <v>2758.4700000000003</v>
      </c>
    </row>
    <row r="25" spans="1:15" s="302" customFormat="1" ht="21" customHeight="1">
      <c r="A25" s="345">
        <v>19</v>
      </c>
      <c r="B25" s="302"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02" customFormat="1" ht="21" customHeight="1">
      <c r="A26" s="345">
        <v>20</v>
      </c>
      <c r="B26" s="455" t="s">
        <v>1511</v>
      </c>
      <c r="C26" s="346">
        <v>53.3</v>
      </c>
      <c r="D26" s="346">
        <v>1.435</v>
      </c>
      <c r="E26" s="444">
        <v>0</v>
      </c>
      <c r="F26" s="444">
        <v>0</v>
      </c>
      <c r="G26" s="444">
        <v>0</v>
      </c>
      <c r="H26" s="346">
        <v>477.93329</v>
      </c>
      <c r="I26" s="444">
        <v>0</v>
      </c>
      <c r="J26" s="444">
        <v>0</v>
      </c>
      <c r="K26" s="444">
        <v>0</v>
      </c>
      <c r="L26" s="444">
        <v>0</v>
      </c>
      <c r="M26" s="444">
        <v>0</v>
      </c>
      <c r="N26" s="346">
        <v>479</v>
      </c>
      <c r="O26" s="346">
        <f t="shared" si="0"/>
        <v>1011.66829</v>
      </c>
    </row>
    <row r="27" spans="1:15" s="302" customFormat="1" ht="21" customHeight="1">
      <c r="A27" s="345">
        <v>21</v>
      </c>
      <c r="B27" s="455" t="s">
        <v>1510</v>
      </c>
      <c r="C27" s="346">
        <v>112.98</v>
      </c>
      <c r="D27" s="346">
        <v>0</v>
      </c>
      <c r="E27" s="444">
        <v>0</v>
      </c>
      <c r="F27" s="444">
        <v>0</v>
      </c>
      <c r="G27" s="444">
        <v>0</v>
      </c>
      <c r="H27" s="346">
        <v>0</v>
      </c>
      <c r="I27" s="444">
        <v>0</v>
      </c>
      <c r="J27" s="444">
        <v>0</v>
      </c>
      <c r="K27" s="444">
        <v>0</v>
      </c>
      <c r="L27" s="346">
        <v>35.9</v>
      </c>
      <c r="M27" s="444">
        <v>0</v>
      </c>
      <c r="N27" s="346">
        <v>14.4</v>
      </c>
      <c r="O27" s="346">
        <f t="shared" si="0"/>
        <v>163.28</v>
      </c>
    </row>
    <row r="28" spans="1:15" s="302" customFormat="1" ht="21" customHeight="1">
      <c r="A28" s="345">
        <v>22</v>
      </c>
      <c r="B28" s="455" t="s">
        <v>1509</v>
      </c>
      <c r="C28" s="346">
        <v>545.40275</v>
      </c>
      <c r="D28" s="346">
        <v>269.99</v>
      </c>
      <c r="E28" s="346">
        <v>209.95</v>
      </c>
      <c r="F28" s="346">
        <v>1001</v>
      </c>
      <c r="G28" s="346">
        <v>46.253</v>
      </c>
      <c r="H28" s="346">
        <v>348.49</v>
      </c>
      <c r="I28" s="346">
        <v>843.6</v>
      </c>
      <c r="J28" s="444">
        <v>0</v>
      </c>
      <c r="K28" s="444">
        <v>0</v>
      </c>
      <c r="L28" s="346">
        <v>565.47</v>
      </c>
      <c r="M28" s="444">
        <v>0</v>
      </c>
      <c r="N28" s="346">
        <v>16.8</v>
      </c>
      <c r="O28" s="346">
        <f t="shared" si="0"/>
        <v>3846.95575</v>
      </c>
    </row>
    <row r="29" spans="1:15" s="302" customFormat="1" ht="21" customHeight="1">
      <c r="A29" s="345">
        <v>23</v>
      </c>
      <c r="B29" s="455" t="s">
        <v>1508</v>
      </c>
      <c r="C29" s="444">
        <v>0</v>
      </c>
      <c r="D29" s="444">
        <v>0</v>
      </c>
      <c r="E29" s="444">
        <v>0</v>
      </c>
      <c r="F29" s="444">
        <v>0</v>
      </c>
      <c r="G29" s="444">
        <v>0</v>
      </c>
      <c r="H29" s="444">
        <v>0</v>
      </c>
      <c r="I29" s="444">
        <v>0</v>
      </c>
      <c r="J29" s="444">
        <v>0</v>
      </c>
      <c r="K29" s="444">
        <v>0</v>
      </c>
      <c r="L29" s="444">
        <v>0</v>
      </c>
      <c r="M29" s="444">
        <v>0</v>
      </c>
      <c r="N29" s="346">
        <v>0</v>
      </c>
      <c r="O29" s="346">
        <f t="shared" si="0"/>
        <v>0</v>
      </c>
    </row>
    <row r="30" spans="1:15" s="302" customFormat="1" ht="21" customHeight="1">
      <c r="A30" s="345">
        <v>24</v>
      </c>
      <c r="B30" s="455" t="s">
        <v>1507</v>
      </c>
      <c r="C30" s="444">
        <v>0</v>
      </c>
      <c r="D30" s="444">
        <v>0</v>
      </c>
      <c r="E30" s="444">
        <v>0</v>
      </c>
      <c r="F30" s="444">
        <v>0</v>
      </c>
      <c r="G30" s="444">
        <v>0</v>
      </c>
      <c r="H30" s="444">
        <v>0</v>
      </c>
      <c r="I30" s="444">
        <v>0</v>
      </c>
      <c r="J30" s="444">
        <v>0</v>
      </c>
      <c r="K30" s="444">
        <v>0</v>
      </c>
      <c r="L30" s="444">
        <v>0</v>
      </c>
      <c r="M30" s="444">
        <v>0</v>
      </c>
      <c r="N30" s="346">
        <v>72</v>
      </c>
      <c r="O30" s="346">
        <f>SUM(D30:N30)</f>
        <v>72</v>
      </c>
    </row>
    <row r="31" spans="1:15" s="302" customFormat="1" ht="21" customHeight="1">
      <c r="A31" s="345">
        <v>25</v>
      </c>
      <c r="B31" s="302" t="s">
        <v>1506</v>
      </c>
      <c r="C31" s="444">
        <v>0</v>
      </c>
      <c r="D31" s="444">
        <v>0</v>
      </c>
      <c r="E31" s="444">
        <v>0</v>
      </c>
      <c r="F31" s="444">
        <v>0</v>
      </c>
      <c r="G31" s="444">
        <v>0</v>
      </c>
      <c r="H31" s="444">
        <v>0</v>
      </c>
      <c r="I31" s="444">
        <v>0</v>
      </c>
      <c r="J31" s="444">
        <v>0</v>
      </c>
      <c r="K31" s="444">
        <v>0</v>
      </c>
      <c r="L31" s="444">
        <v>0</v>
      </c>
      <c r="M31" s="444">
        <v>0</v>
      </c>
      <c r="N31" s="346">
        <v>2802.84</v>
      </c>
      <c r="O31" s="346">
        <f aca="true" t="shared" si="1" ref="O31:O61">SUM(C31:N31)</f>
        <v>2802.84</v>
      </c>
    </row>
    <row r="32" spans="1:15" s="302" customFormat="1" ht="21" customHeight="1">
      <c r="A32" s="345">
        <v>26</v>
      </c>
      <c r="B32" s="302" t="s">
        <v>1505</v>
      </c>
      <c r="C32" s="444">
        <v>0</v>
      </c>
      <c r="D32" s="444">
        <v>0</v>
      </c>
      <c r="E32" s="444">
        <v>0</v>
      </c>
      <c r="F32" s="444">
        <v>0</v>
      </c>
      <c r="G32" s="444">
        <v>0</v>
      </c>
      <c r="H32" s="444">
        <v>0</v>
      </c>
      <c r="I32" s="444">
        <v>0</v>
      </c>
      <c r="J32" s="444">
        <v>0</v>
      </c>
      <c r="K32" s="444">
        <v>0</v>
      </c>
      <c r="L32" s="444">
        <v>0</v>
      </c>
      <c r="M32" s="444">
        <v>0</v>
      </c>
      <c r="N32" s="444">
        <v>0</v>
      </c>
      <c r="O32" s="444">
        <f t="shared" si="1"/>
        <v>0</v>
      </c>
    </row>
    <row r="33" spans="1:15" s="302" customFormat="1" ht="21" customHeight="1">
      <c r="A33" s="345">
        <v>27</v>
      </c>
      <c r="B33" s="455" t="s">
        <v>1504</v>
      </c>
      <c r="C33" s="444">
        <v>0</v>
      </c>
      <c r="D33" s="444">
        <v>0</v>
      </c>
      <c r="E33" s="444">
        <v>0</v>
      </c>
      <c r="F33" s="444">
        <v>0</v>
      </c>
      <c r="G33" s="444">
        <v>0</v>
      </c>
      <c r="H33" s="444">
        <v>0</v>
      </c>
      <c r="I33" s="444">
        <v>0</v>
      </c>
      <c r="J33" s="444">
        <v>0</v>
      </c>
      <c r="K33" s="444">
        <v>0</v>
      </c>
      <c r="L33" s="444">
        <v>0</v>
      </c>
      <c r="M33" s="444">
        <v>0</v>
      </c>
      <c r="N33" s="444">
        <v>0</v>
      </c>
      <c r="O33" s="444">
        <f t="shared" si="1"/>
        <v>0</v>
      </c>
    </row>
    <row r="34" spans="1:15" s="302" customFormat="1" ht="21" customHeight="1">
      <c r="A34" s="345">
        <v>28</v>
      </c>
      <c r="B34" s="455" t="s">
        <v>1503</v>
      </c>
      <c r="C34" s="444">
        <v>0</v>
      </c>
      <c r="D34" s="444">
        <v>0</v>
      </c>
      <c r="E34" s="444">
        <v>0</v>
      </c>
      <c r="F34" s="444">
        <v>0</v>
      </c>
      <c r="G34" s="444">
        <v>0</v>
      </c>
      <c r="H34" s="346">
        <v>63.5</v>
      </c>
      <c r="I34" s="444">
        <v>0</v>
      </c>
      <c r="J34" s="346">
        <v>7.53098</v>
      </c>
      <c r="K34" s="346">
        <v>1.7271</v>
      </c>
      <c r="L34" s="346">
        <v>20.54039</v>
      </c>
      <c r="M34" s="346">
        <v>29.36456</v>
      </c>
      <c r="N34" s="346">
        <v>295.8745</v>
      </c>
      <c r="O34" s="346">
        <f t="shared" si="1"/>
        <v>418.53753</v>
      </c>
    </row>
    <row r="35" spans="1:15" s="302" customFormat="1" ht="21" customHeight="1">
      <c r="A35" s="345">
        <v>29</v>
      </c>
      <c r="B35" s="455" t="s">
        <v>1502</v>
      </c>
      <c r="C35" s="444">
        <v>0</v>
      </c>
      <c r="D35" s="444">
        <v>0</v>
      </c>
      <c r="E35" s="444">
        <v>0</v>
      </c>
      <c r="F35" s="444">
        <v>0</v>
      </c>
      <c r="G35" s="444">
        <v>0</v>
      </c>
      <c r="H35" s="444">
        <v>0</v>
      </c>
      <c r="I35" s="444">
        <v>0</v>
      </c>
      <c r="J35" s="444">
        <v>0</v>
      </c>
      <c r="K35" s="444">
        <v>0</v>
      </c>
      <c r="L35" s="444">
        <v>0</v>
      </c>
      <c r="M35" s="444">
        <v>0</v>
      </c>
      <c r="N35" s="444">
        <v>0</v>
      </c>
      <c r="O35" s="444">
        <f t="shared" si="1"/>
        <v>0</v>
      </c>
    </row>
    <row r="36" spans="1:15" s="302" customFormat="1" ht="21" customHeight="1">
      <c r="A36" s="345">
        <v>30</v>
      </c>
      <c r="B36" s="455" t="s">
        <v>1501</v>
      </c>
      <c r="C36" s="444">
        <v>0</v>
      </c>
      <c r="D36" s="444">
        <v>0</v>
      </c>
      <c r="E36" s="444">
        <v>0</v>
      </c>
      <c r="F36" s="444">
        <v>0</v>
      </c>
      <c r="G36" s="444">
        <v>0</v>
      </c>
      <c r="H36" s="444">
        <v>0</v>
      </c>
      <c r="I36" s="444">
        <v>0</v>
      </c>
      <c r="J36" s="444">
        <v>0</v>
      </c>
      <c r="K36" s="444">
        <v>0</v>
      </c>
      <c r="L36" s="444">
        <v>0</v>
      </c>
      <c r="M36" s="444">
        <v>0</v>
      </c>
      <c r="N36" s="444">
        <v>0</v>
      </c>
      <c r="O36" s="444">
        <f t="shared" si="1"/>
        <v>0</v>
      </c>
    </row>
    <row r="37" spans="1:15" s="302" customFormat="1" ht="21" customHeight="1">
      <c r="A37" s="345">
        <v>31</v>
      </c>
      <c r="B37" s="455" t="s">
        <v>1500</v>
      </c>
      <c r="C37" s="444">
        <v>0</v>
      </c>
      <c r="D37" s="444">
        <v>0</v>
      </c>
      <c r="E37" s="444">
        <v>0</v>
      </c>
      <c r="F37" s="444">
        <v>0</v>
      </c>
      <c r="G37" s="444">
        <v>0</v>
      </c>
      <c r="H37" s="444">
        <v>0</v>
      </c>
      <c r="I37" s="444">
        <v>0</v>
      </c>
      <c r="J37" s="444">
        <v>0</v>
      </c>
      <c r="K37" s="444">
        <v>0</v>
      </c>
      <c r="L37" s="444">
        <v>0</v>
      </c>
      <c r="M37" s="346">
        <v>868</v>
      </c>
      <c r="N37" s="444">
        <v>0</v>
      </c>
      <c r="O37" s="346">
        <f t="shared" si="1"/>
        <v>868</v>
      </c>
    </row>
    <row r="38" spans="1:15" s="302" customFormat="1" ht="21" customHeight="1">
      <c r="A38" s="345">
        <v>32</v>
      </c>
      <c r="B38" s="455" t="s">
        <v>1499</v>
      </c>
      <c r="C38" s="444">
        <v>0</v>
      </c>
      <c r="D38" s="444">
        <v>0</v>
      </c>
      <c r="E38" s="444">
        <v>0</v>
      </c>
      <c r="F38" s="444">
        <v>0</v>
      </c>
      <c r="G38" s="444">
        <v>0</v>
      </c>
      <c r="H38" s="444">
        <v>0</v>
      </c>
      <c r="I38" s="444">
        <v>0</v>
      </c>
      <c r="J38" s="444">
        <v>0</v>
      </c>
      <c r="K38" s="444">
        <v>0</v>
      </c>
      <c r="L38" s="444">
        <v>0</v>
      </c>
      <c r="M38" s="444">
        <v>0</v>
      </c>
      <c r="N38" s="444">
        <v>0</v>
      </c>
      <c r="O38" s="444">
        <f t="shared" si="1"/>
        <v>0</v>
      </c>
    </row>
    <row r="39" spans="1:15" s="302" customFormat="1" ht="21" customHeight="1">
      <c r="A39" s="345">
        <v>33</v>
      </c>
      <c r="B39" s="455" t="s">
        <v>1498</v>
      </c>
      <c r="C39" s="444">
        <v>0</v>
      </c>
      <c r="D39" s="444">
        <v>0</v>
      </c>
      <c r="E39" s="444">
        <v>0</v>
      </c>
      <c r="F39" s="346">
        <v>1</v>
      </c>
      <c r="G39" s="444">
        <v>0</v>
      </c>
      <c r="H39" s="444">
        <v>0</v>
      </c>
      <c r="I39" s="346">
        <v>6.06</v>
      </c>
      <c r="J39" s="444">
        <v>0</v>
      </c>
      <c r="K39" s="444">
        <v>0</v>
      </c>
      <c r="L39" s="444">
        <v>0</v>
      </c>
      <c r="M39" s="444">
        <v>0</v>
      </c>
      <c r="N39" s="346">
        <v>19.665</v>
      </c>
      <c r="O39" s="346">
        <f t="shared" si="1"/>
        <v>26.724999999999998</v>
      </c>
    </row>
    <row r="40" spans="1:15" s="302" customFormat="1" ht="21" customHeight="1">
      <c r="A40" s="345">
        <v>34</v>
      </c>
      <c r="B40" s="45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02" customFormat="1" ht="21" customHeight="1">
      <c r="A41" s="345">
        <v>35</v>
      </c>
      <c r="B41" s="45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02" customFormat="1" ht="21" customHeight="1">
      <c r="A42" s="345">
        <v>36</v>
      </c>
      <c r="B42" s="45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02" customFormat="1" ht="21" customHeight="1">
      <c r="A43" s="345">
        <v>37</v>
      </c>
      <c r="B43" s="45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s="302" customFormat="1" ht="21" customHeight="1">
      <c r="A44" s="345">
        <v>38</v>
      </c>
      <c r="B44" s="455" t="s">
        <v>1493</v>
      </c>
      <c r="C44" s="444">
        <v>0</v>
      </c>
      <c r="D44" s="444">
        <v>0</v>
      </c>
      <c r="E44" s="444">
        <v>0</v>
      </c>
      <c r="F44" s="444">
        <v>0</v>
      </c>
      <c r="G44" s="444">
        <v>0</v>
      </c>
      <c r="H44" s="444">
        <v>0</v>
      </c>
      <c r="I44" s="444">
        <v>0</v>
      </c>
      <c r="J44" s="444">
        <v>0</v>
      </c>
      <c r="K44" s="444">
        <v>0</v>
      </c>
      <c r="L44" s="444">
        <v>0</v>
      </c>
      <c r="M44" s="444">
        <v>0</v>
      </c>
      <c r="N44" s="444">
        <v>0</v>
      </c>
      <c r="O44" s="444">
        <f t="shared" si="1"/>
        <v>0</v>
      </c>
    </row>
    <row r="45" spans="1:15" s="302" customFormat="1" ht="21" customHeight="1">
      <c r="A45" s="345">
        <v>39</v>
      </c>
      <c r="B45" s="302" t="s">
        <v>1492</v>
      </c>
      <c r="C45" s="346">
        <v>233</v>
      </c>
      <c r="D45" s="444">
        <v>0</v>
      </c>
      <c r="E45" s="444">
        <v>0</v>
      </c>
      <c r="F45" s="444">
        <v>0</v>
      </c>
      <c r="G45" s="444">
        <v>0</v>
      </c>
      <c r="H45" s="444">
        <v>0</v>
      </c>
      <c r="I45" s="444">
        <v>0</v>
      </c>
      <c r="J45" s="346">
        <v>3174</v>
      </c>
      <c r="K45" s="444">
        <v>0</v>
      </c>
      <c r="L45" s="444">
        <v>0</v>
      </c>
      <c r="M45" s="444">
        <v>0</v>
      </c>
      <c r="N45" s="444">
        <v>0</v>
      </c>
      <c r="O45" s="346">
        <f t="shared" si="1"/>
        <v>3407</v>
      </c>
    </row>
    <row r="46" spans="1:15" s="302" customFormat="1" ht="21" customHeight="1">
      <c r="A46" s="345">
        <v>40</v>
      </c>
      <c r="B46" s="455" t="s">
        <v>1491</v>
      </c>
      <c r="C46" s="444">
        <v>0</v>
      </c>
      <c r="D46" s="444">
        <v>0</v>
      </c>
      <c r="E46" s="444">
        <v>0</v>
      </c>
      <c r="F46" s="444">
        <v>0</v>
      </c>
      <c r="G46" s="444">
        <v>0</v>
      </c>
      <c r="H46" s="444">
        <v>0</v>
      </c>
      <c r="I46" s="444">
        <v>0</v>
      </c>
      <c r="J46" s="444">
        <v>0</v>
      </c>
      <c r="K46" s="444">
        <v>0</v>
      </c>
      <c r="L46" s="444">
        <v>0</v>
      </c>
      <c r="M46" s="444">
        <v>0</v>
      </c>
      <c r="N46" s="444">
        <v>0</v>
      </c>
      <c r="O46" s="444">
        <f t="shared" si="1"/>
        <v>0</v>
      </c>
    </row>
    <row r="47" spans="1:15" s="302" customFormat="1" ht="21" customHeight="1">
      <c r="A47" s="345">
        <v>41</v>
      </c>
      <c r="B47" s="302"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02" customFormat="1" ht="21" customHeight="1">
      <c r="A48" s="345">
        <v>42</v>
      </c>
      <c r="B48" s="302"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02" customFormat="1" ht="21" customHeight="1">
      <c r="A49" s="345">
        <v>43</v>
      </c>
      <c r="B49" s="455" t="s">
        <v>1488</v>
      </c>
      <c r="C49" s="444">
        <v>0</v>
      </c>
      <c r="D49" s="444">
        <v>0</v>
      </c>
      <c r="E49" s="444">
        <v>0</v>
      </c>
      <c r="F49" s="444">
        <v>0</v>
      </c>
      <c r="G49" s="444">
        <v>0</v>
      </c>
      <c r="H49" s="346">
        <v>51.17</v>
      </c>
      <c r="I49" s="346">
        <v>54</v>
      </c>
      <c r="J49" s="346">
        <v>112.44</v>
      </c>
      <c r="K49" s="444">
        <v>0</v>
      </c>
      <c r="L49" s="444">
        <v>0</v>
      </c>
      <c r="M49" s="346">
        <v>66.64</v>
      </c>
      <c r="N49" s="444">
        <v>0</v>
      </c>
      <c r="O49" s="346">
        <f t="shared" si="1"/>
        <v>284.25</v>
      </c>
    </row>
    <row r="50" spans="1:15" s="302" customFormat="1" ht="21" customHeight="1">
      <c r="A50" s="345">
        <v>44</v>
      </c>
      <c r="B50" s="302"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02" customFormat="1" ht="21" customHeight="1">
      <c r="A51" s="345">
        <v>45</v>
      </c>
      <c r="B51" s="455" t="s">
        <v>1486</v>
      </c>
      <c r="C51" s="444">
        <v>0</v>
      </c>
      <c r="D51" s="444">
        <v>0</v>
      </c>
      <c r="E51" s="444">
        <v>0</v>
      </c>
      <c r="F51" s="444">
        <v>0</v>
      </c>
      <c r="G51" s="444">
        <v>0</v>
      </c>
      <c r="H51" s="444">
        <v>0</v>
      </c>
      <c r="I51" s="444">
        <v>0</v>
      </c>
      <c r="J51" s="444">
        <v>0</v>
      </c>
      <c r="K51" s="444">
        <v>0</v>
      </c>
      <c r="L51" s="444">
        <v>0</v>
      </c>
      <c r="M51" s="346">
        <v>31.15</v>
      </c>
      <c r="N51" s="346">
        <v>4.5504</v>
      </c>
      <c r="O51" s="346">
        <f t="shared" si="1"/>
        <v>35.7004</v>
      </c>
    </row>
    <row r="52" spans="1:15" s="302" customFormat="1" ht="21" customHeight="1">
      <c r="A52" s="345">
        <v>46</v>
      </c>
      <c r="B52" s="45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02" customFormat="1" ht="21" customHeight="1">
      <c r="A53" s="345">
        <v>47</v>
      </c>
      <c r="B53" s="455" t="s">
        <v>1484</v>
      </c>
      <c r="C53" s="444">
        <v>0</v>
      </c>
      <c r="D53" s="346">
        <v>12.225</v>
      </c>
      <c r="E53" s="444">
        <v>0</v>
      </c>
      <c r="F53" s="444">
        <v>0</v>
      </c>
      <c r="G53" s="444">
        <v>0</v>
      </c>
      <c r="H53" s="444">
        <v>0</v>
      </c>
      <c r="I53" s="444">
        <v>0</v>
      </c>
      <c r="J53" s="444">
        <v>0</v>
      </c>
      <c r="K53" s="444">
        <v>0</v>
      </c>
      <c r="L53" s="444">
        <v>0</v>
      </c>
      <c r="M53" s="444">
        <v>0</v>
      </c>
      <c r="N53" s="444">
        <v>0</v>
      </c>
      <c r="O53" s="346">
        <f t="shared" si="1"/>
        <v>12.225</v>
      </c>
    </row>
    <row r="54" spans="1:15" s="302" customFormat="1" ht="21" customHeight="1">
      <c r="A54" s="345">
        <v>48</v>
      </c>
      <c r="B54" s="455" t="s">
        <v>1483</v>
      </c>
      <c r="C54" s="444">
        <v>0</v>
      </c>
      <c r="D54" s="444">
        <v>0</v>
      </c>
      <c r="E54" s="444">
        <v>0</v>
      </c>
      <c r="F54" s="444">
        <v>0</v>
      </c>
      <c r="G54" s="346">
        <v>160</v>
      </c>
      <c r="H54" s="346">
        <v>320</v>
      </c>
      <c r="I54" s="346">
        <v>759.22</v>
      </c>
      <c r="J54" s="346">
        <v>260</v>
      </c>
      <c r="K54" s="346">
        <v>340</v>
      </c>
      <c r="L54" s="346">
        <v>0</v>
      </c>
      <c r="M54" s="444">
        <v>0</v>
      </c>
      <c r="N54" s="346">
        <v>1020</v>
      </c>
      <c r="O54" s="346">
        <f t="shared" si="1"/>
        <v>2859.2200000000003</v>
      </c>
    </row>
    <row r="55" spans="1:15" s="302" customFormat="1" ht="21" customHeight="1">
      <c r="A55" s="345">
        <v>49</v>
      </c>
      <c r="B55" s="455" t="s">
        <v>1482</v>
      </c>
      <c r="C55" s="346">
        <v>489.26812</v>
      </c>
      <c r="D55" s="444">
        <v>0</v>
      </c>
      <c r="E55" s="444">
        <v>0</v>
      </c>
      <c r="F55" s="346">
        <v>213</v>
      </c>
      <c r="G55" s="444">
        <v>0</v>
      </c>
      <c r="H55" s="346">
        <v>327.75</v>
      </c>
      <c r="I55" s="346">
        <v>0</v>
      </c>
      <c r="J55" s="346">
        <v>3.12</v>
      </c>
      <c r="K55" s="346">
        <v>575.27625</v>
      </c>
      <c r="L55" s="346">
        <v>71</v>
      </c>
      <c r="M55" s="444">
        <v>0</v>
      </c>
      <c r="N55" s="346">
        <v>864.39</v>
      </c>
      <c r="O55" s="346">
        <f t="shared" si="1"/>
        <v>2543.80437</v>
      </c>
    </row>
    <row r="56" spans="1:15" s="302" customFormat="1" ht="21" customHeight="1">
      <c r="A56" s="345">
        <v>50</v>
      </c>
      <c r="B56" s="455" t="s">
        <v>1481</v>
      </c>
      <c r="C56" s="346">
        <v>196.45594</v>
      </c>
      <c r="D56" s="444">
        <v>0</v>
      </c>
      <c r="E56" s="444">
        <v>0</v>
      </c>
      <c r="F56" s="346">
        <v>244.55533</v>
      </c>
      <c r="G56" s="444">
        <v>0</v>
      </c>
      <c r="H56" s="444">
        <v>0</v>
      </c>
      <c r="I56" s="346">
        <v>217.7901</v>
      </c>
      <c r="J56" s="346">
        <v>292.27291</v>
      </c>
      <c r="K56" s="444">
        <v>0</v>
      </c>
      <c r="L56" s="346">
        <v>54</v>
      </c>
      <c r="M56" s="444">
        <v>0</v>
      </c>
      <c r="N56" s="346">
        <v>518.66425</v>
      </c>
      <c r="O56" s="346">
        <f t="shared" si="1"/>
        <v>1523.73853</v>
      </c>
    </row>
    <row r="57" spans="1:15" s="302" customFormat="1" ht="21" customHeight="1">
      <c r="A57" s="345">
        <v>51</v>
      </c>
      <c r="B57" s="455" t="s">
        <v>1480</v>
      </c>
      <c r="C57" s="444">
        <v>0</v>
      </c>
      <c r="D57" s="444">
        <v>0</v>
      </c>
      <c r="E57" s="444">
        <v>0</v>
      </c>
      <c r="F57" s="444">
        <v>0</v>
      </c>
      <c r="G57" s="444">
        <v>0</v>
      </c>
      <c r="H57" s="444">
        <v>0</v>
      </c>
      <c r="I57" s="444">
        <v>0</v>
      </c>
      <c r="J57" s="444">
        <v>0</v>
      </c>
      <c r="K57" s="346">
        <v>14.21</v>
      </c>
      <c r="L57" s="444">
        <v>0</v>
      </c>
      <c r="M57" s="444">
        <v>0</v>
      </c>
      <c r="N57" s="444">
        <v>0</v>
      </c>
      <c r="O57" s="346">
        <f t="shared" si="1"/>
        <v>14.21</v>
      </c>
    </row>
    <row r="58" spans="1:15" s="302" customFormat="1" ht="21" customHeight="1">
      <c r="A58" s="345">
        <v>52</v>
      </c>
      <c r="B58" s="455" t="s">
        <v>1479</v>
      </c>
      <c r="C58" s="444">
        <v>0</v>
      </c>
      <c r="D58" s="444">
        <v>0</v>
      </c>
      <c r="E58" s="346">
        <v>414.32</v>
      </c>
      <c r="F58" s="346">
        <v>513.1</v>
      </c>
      <c r="G58" s="346">
        <v>429.51</v>
      </c>
      <c r="H58" s="346">
        <v>93.52</v>
      </c>
      <c r="I58" s="346">
        <v>18.54</v>
      </c>
      <c r="J58" s="346">
        <v>396.56</v>
      </c>
      <c r="K58" s="444">
        <v>0</v>
      </c>
      <c r="L58" s="444">
        <v>0</v>
      </c>
      <c r="M58" s="444">
        <v>0</v>
      </c>
      <c r="N58" s="346">
        <v>821.39</v>
      </c>
      <c r="O58" s="346">
        <f t="shared" si="1"/>
        <v>2686.94</v>
      </c>
    </row>
    <row r="59" spans="1:15" s="302" customFormat="1" ht="21" customHeight="1">
      <c r="A59" s="345">
        <v>53</v>
      </c>
      <c r="B59" s="455" t="s">
        <v>1478</v>
      </c>
      <c r="C59" s="444">
        <v>0</v>
      </c>
      <c r="D59" s="444">
        <v>0</v>
      </c>
      <c r="E59" s="444">
        <v>0</v>
      </c>
      <c r="F59" s="444">
        <v>0</v>
      </c>
      <c r="G59" s="346">
        <v>40.1166</v>
      </c>
      <c r="H59" s="444">
        <v>0</v>
      </c>
      <c r="I59" s="444">
        <v>0</v>
      </c>
      <c r="J59" s="444">
        <v>0</v>
      </c>
      <c r="K59" s="444">
        <v>0</v>
      </c>
      <c r="L59" s="444">
        <v>0</v>
      </c>
      <c r="M59" s="444">
        <v>0</v>
      </c>
      <c r="N59" s="346">
        <v>78.32</v>
      </c>
      <c r="O59" s="346">
        <f t="shared" si="1"/>
        <v>118.4366</v>
      </c>
    </row>
    <row r="60" spans="2:15" ht="22.5" customHeight="1">
      <c r="B60" s="308" t="s">
        <v>409</v>
      </c>
      <c r="C60" s="330">
        <f aca="true" t="shared" si="2" ref="C60:N60">SUM(C6:C59)</f>
        <v>31924.94734</v>
      </c>
      <c r="D60" s="330">
        <f t="shared" si="2"/>
        <v>6569.43</v>
      </c>
      <c r="E60" s="330">
        <f t="shared" si="2"/>
        <v>5974.399999999999</v>
      </c>
      <c r="F60" s="330">
        <f t="shared" si="2"/>
        <v>15101.13258</v>
      </c>
      <c r="G60" s="330">
        <f t="shared" si="2"/>
        <v>9962.54355</v>
      </c>
      <c r="H60" s="330">
        <f t="shared" si="2"/>
        <v>29105.43449</v>
      </c>
      <c r="I60" s="330">
        <f t="shared" si="2"/>
        <v>58291.079249999995</v>
      </c>
      <c r="J60" s="330">
        <f t="shared" si="2"/>
        <v>11948.78709</v>
      </c>
      <c r="K60" s="330">
        <f t="shared" si="2"/>
        <v>20470.96271</v>
      </c>
      <c r="L60" s="330">
        <f t="shared" si="2"/>
        <v>14219.021719999999</v>
      </c>
      <c r="M60" s="330">
        <f t="shared" si="2"/>
        <v>9431.372919999998</v>
      </c>
      <c r="N60" s="330">
        <f t="shared" si="2"/>
        <v>31555.438210000004</v>
      </c>
      <c r="O60" s="394">
        <f t="shared" si="1"/>
        <v>244554.54985999994</v>
      </c>
    </row>
    <row r="61" spans="2:15" ht="18.75" customHeight="1">
      <c r="B61" s="338" t="s">
        <v>1477</v>
      </c>
      <c r="C61" s="330">
        <f>(C60/O60)*100</f>
        <v>13.054325653837177</v>
      </c>
      <c r="D61" s="330">
        <f>(D60/O60)*100</f>
        <v>2.6862841046142054</v>
      </c>
      <c r="E61" s="330">
        <f>(E60/O60)*100</f>
        <v>2.442972336200721</v>
      </c>
      <c r="F61" s="330">
        <f>(F60/O60)*100</f>
        <v>6.174954662935096</v>
      </c>
      <c r="G61" s="330">
        <f>(G60/O60)*100</f>
        <v>4.073751052966814</v>
      </c>
      <c r="H61" s="330">
        <f>(H60/O60)*100</f>
        <v>11.901407889021888</v>
      </c>
      <c r="I61" s="330">
        <f>(I60/O60)*100</f>
        <v>23.83561429683883</v>
      </c>
      <c r="J61" s="330">
        <f>(J60/O60)*100</f>
        <v>4.885939393415628</v>
      </c>
      <c r="K61" s="330">
        <f>(K60/O60)*100</f>
        <v>8.370714313726326</v>
      </c>
      <c r="L61" s="330">
        <f>(L60/O60)*100</f>
        <v>5.814253600327598</v>
      </c>
      <c r="M61" s="330">
        <f>(M60/O60)*100</f>
        <v>3.856551810383071</v>
      </c>
      <c r="N61" s="330">
        <f>(N60/O60)*100</f>
        <v>12.903230885732667</v>
      </c>
      <c r="O61" s="346">
        <f t="shared" si="1"/>
        <v>100.00000000000001</v>
      </c>
    </row>
    <row r="62" spans="2:15" ht="21" customHeight="1">
      <c r="B62" s="338" t="s">
        <v>1476</v>
      </c>
      <c r="C62" s="330">
        <f>C61</f>
        <v>13.054325653837177</v>
      </c>
      <c r="D62" s="330">
        <f aca="true" t="shared" si="3" ref="D62:N62">C62+D61</f>
        <v>15.740609758451383</v>
      </c>
      <c r="E62" s="330">
        <f t="shared" si="3"/>
        <v>18.183582094652103</v>
      </c>
      <c r="F62" s="330">
        <f t="shared" si="3"/>
        <v>24.3585367575872</v>
      </c>
      <c r="G62" s="330">
        <f t="shared" si="3"/>
        <v>28.432287810554012</v>
      </c>
      <c r="H62" s="330">
        <f t="shared" si="3"/>
        <v>40.3336956995759</v>
      </c>
      <c r="I62" s="330">
        <f t="shared" si="3"/>
        <v>64.16930999641473</v>
      </c>
      <c r="J62" s="330">
        <f t="shared" si="3"/>
        <v>69.05524938983035</v>
      </c>
      <c r="K62" s="330">
        <f t="shared" si="3"/>
        <v>77.42596370355668</v>
      </c>
      <c r="L62" s="330">
        <f t="shared" si="3"/>
        <v>83.24021730388428</v>
      </c>
      <c r="M62" s="330">
        <f t="shared" si="3"/>
        <v>87.09676911426735</v>
      </c>
      <c r="N62" s="330">
        <f t="shared" si="3"/>
        <v>100.00000000000001</v>
      </c>
      <c r="O62" s="346"/>
    </row>
    <row r="63" spans="3:15" ht="12.75">
      <c r="C63" s="330"/>
      <c r="D63" s="330"/>
      <c r="E63" s="330"/>
      <c r="F63" s="330"/>
      <c r="G63" s="330"/>
      <c r="H63" s="330"/>
      <c r="I63" s="330"/>
      <c r="J63" s="330"/>
      <c r="K63" s="330"/>
      <c r="L63" s="330"/>
      <c r="M63" s="330"/>
      <c r="N63" s="330"/>
      <c r="O63" s="330"/>
    </row>
    <row r="64" spans="3:15" ht="12.75">
      <c r="C64" s="330"/>
      <c r="D64" s="330"/>
      <c r="E64" s="330"/>
      <c r="F64" s="330"/>
      <c r="G64" s="330"/>
      <c r="H64" s="330"/>
      <c r="I64" s="330"/>
      <c r="J64" s="330"/>
      <c r="K64" s="330"/>
      <c r="L64" s="330"/>
      <c r="M64" s="330"/>
      <c r="N64" s="330"/>
      <c r="O64" s="330"/>
    </row>
    <row r="65" spans="3:15" s="329" customFormat="1" ht="12.75">
      <c r="C65" s="330"/>
      <c r="D65" s="330"/>
      <c r="E65" s="330"/>
      <c r="F65" s="330"/>
      <c r="G65" s="330"/>
      <c r="H65" s="330"/>
      <c r="I65" s="330"/>
      <c r="J65" s="330"/>
      <c r="K65" s="330"/>
      <c r="L65" s="330"/>
      <c r="M65" s="330"/>
      <c r="N65" s="330"/>
      <c r="O65" s="330"/>
    </row>
  </sheetData>
  <sheetProtection/>
  <mergeCells count="5">
    <mergeCell ref="A1:O1"/>
    <mergeCell ref="A2:O2"/>
    <mergeCell ref="A3:O3"/>
    <mergeCell ref="A4:O4"/>
    <mergeCell ref="N5:O5"/>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708661417322835" right="0.708661417322835" top="0.748031496062992" bottom="0.748031496062992" header="0.31496062992126" footer="0.31496062992126"/>
  <pageSetup firstPageNumber="190" useFirstPageNumber="1" horizontalDpi="600" verticalDpi="600" orientation="landscape" paperSize="9" scale="69" r:id="rId41"/>
  <headerFooter>
    <oddFooter>&amp;C&amp;P</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R24"/>
  <sheetViews>
    <sheetView zoomScalePageLayoutView="0" workbookViewId="0" topLeftCell="A1">
      <selection activeCell="B18" sqref="B18"/>
    </sheetView>
  </sheetViews>
  <sheetFormatPr defaultColWidth="9.140625" defaultRowHeight="15"/>
  <cols>
    <col min="1" max="1" width="9.28125" style="112" bestFit="1" customWidth="1"/>
    <col min="2" max="2" width="47.140625" style="112" bestFit="1" customWidth="1"/>
    <col min="3" max="6" width="8.8515625" style="112" customWidth="1"/>
    <col min="7" max="7" width="9.8515625" style="112" bestFit="1" customWidth="1"/>
    <col min="8" max="8" width="10.57421875" style="112" bestFit="1" customWidth="1"/>
    <col min="9" max="9" width="11.28125" style="112" bestFit="1" customWidth="1"/>
    <col min="10" max="10" width="10.8515625" style="112" bestFit="1" customWidth="1"/>
    <col min="11" max="11" width="11.28125" style="112" bestFit="1" customWidth="1"/>
    <col min="12" max="12" width="9.8515625" style="112" bestFit="1" customWidth="1"/>
    <col min="13" max="13" width="11.28125" style="112" bestFit="1" customWidth="1"/>
    <col min="14" max="14" width="10.8515625" style="112" bestFit="1" customWidth="1"/>
    <col min="15" max="15" width="11.28125" style="112" bestFit="1" customWidth="1"/>
    <col min="16" max="16" width="10.421875" style="112" bestFit="1" customWidth="1"/>
    <col min="17" max="17" width="9.8515625" style="112" bestFit="1" customWidth="1"/>
    <col min="18" max="16384" width="9.140625" style="112" customWidth="1"/>
  </cols>
  <sheetData>
    <row r="1" spans="1:17" ht="12.75">
      <c r="A1" s="121" t="s">
        <v>128</v>
      </c>
      <c r="B1" s="118" t="s">
        <v>407</v>
      </c>
      <c r="C1" s="583" t="s">
        <v>127</v>
      </c>
      <c r="D1" s="583"/>
      <c r="E1" s="583"/>
      <c r="F1" s="583"/>
      <c r="G1" s="583"/>
      <c r="H1" s="583"/>
      <c r="I1" s="583"/>
      <c r="J1" s="105" t="s">
        <v>126</v>
      </c>
      <c r="K1" s="111" t="s">
        <v>125</v>
      </c>
      <c r="L1" s="117"/>
      <c r="M1" s="117"/>
      <c r="N1" s="117"/>
      <c r="O1" s="117"/>
      <c r="P1" s="117"/>
      <c r="Q1" s="117"/>
    </row>
    <row r="2" spans="1:17" ht="12.75">
      <c r="A2" s="120"/>
      <c r="B2" s="35" t="s">
        <v>154</v>
      </c>
      <c r="C2" s="105" t="s">
        <v>122</v>
      </c>
      <c r="D2" s="105" t="s">
        <v>121</v>
      </c>
      <c r="E2" s="105" t="s">
        <v>120</v>
      </c>
      <c r="F2" s="105" t="s">
        <v>119</v>
      </c>
      <c r="G2" s="105" t="s">
        <v>118</v>
      </c>
      <c r="H2" s="105" t="s">
        <v>117</v>
      </c>
      <c r="I2" s="105" t="s">
        <v>116</v>
      </c>
      <c r="J2" s="105" t="s">
        <v>115</v>
      </c>
      <c r="K2" s="105" t="s">
        <v>114</v>
      </c>
      <c r="L2" s="119" t="s">
        <v>113</v>
      </c>
      <c r="M2" s="119" t="s">
        <v>112</v>
      </c>
      <c r="N2" s="119" t="s">
        <v>111</v>
      </c>
      <c r="O2" s="119" t="s">
        <v>110</v>
      </c>
      <c r="P2" s="119" t="s">
        <v>109</v>
      </c>
      <c r="Q2" s="119" t="s">
        <v>108</v>
      </c>
    </row>
    <row r="3" spans="1:17" ht="12.75">
      <c r="A3" s="118">
        <v>1</v>
      </c>
      <c r="B3" s="118">
        <v>2</v>
      </c>
      <c r="C3" s="105">
        <v>3</v>
      </c>
      <c r="D3" s="105">
        <v>4</v>
      </c>
      <c r="E3" s="105">
        <v>5</v>
      </c>
      <c r="F3" s="105">
        <v>6</v>
      </c>
      <c r="G3" s="105">
        <v>7</v>
      </c>
      <c r="H3" s="105">
        <v>8</v>
      </c>
      <c r="I3" s="105">
        <v>9</v>
      </c>
      <c r="J3" s="105">
        <v>10</v>
      </c>
      <c r="K3" s="105">
        <v>11</v>
      </c>
      <c r="L3" s="105">
        <v>12</v>
      </c>
      <c r="M3" s="105">
        <v>13</v>
      </c>
      <c r="N3" s="105">
        <v>14</v>
      </c>
      <c r="O3" s="105">
        <v>15</v>
      </c>
      <c r="P3" s="105">
        <v>16</v>
      </c>
      <c r="Q3" s="105">
        <v>17</v>
      </c>
    </row>
    <row r="4" spans="1:17" ht="20.25" customHeight="1">
      <c r="A4" s="555"/>
      <c r="B4" s="556" t="s">
        <v>421</v>
      </c>
      <c r="C4" s="557"/>
      <c r="D4" s="557"/>
      <c r="E4" s="557"/>
      <c r="F4" s="557"/>
      <c r="G4" s="557"/>
      <c r="H4" s="557"/>
      <c r="I4" s="557"/>
      <c r="J4" s="557"/>
      <c r="K4" s="557"/>
      <c r="L4" s="557"/>
      <c r="M4" s="557"/>
      <c r="N4" s="557"/>
      <c r="O4" s="557"/>
      <c r="P4" s="557"/>
      <c r="Q4" s="557"/>
    </row>
    <row r="5" spans="1:18" ht="20.25" customHeight="1">
      <c r="A5" s="545" t="s">
        <v>398</v>
      </c>
      <c r="B5" s="546" t="s">
        <v>397</v>
      </c>
      <c r="C5" s="547">
        <v>0</v>
      </c>
      <c r="D5" s="547">
        <v>0</v>
      </c>
      <c r="E5" s="547">
        <v>0</v>
      </c>
      <c r="F5" s="547">
        <v>0</v>
      </c>
      <c r="G5" s="547">
        <v>0</v>
      </c>
      <c r="H5" s="547">
        <v>0</v>
      </c>
      <c r="I5" s="547">
        <v>0</v>
      </c>
      <c r="J5" s="547">
        <v>249.55</v>
      </c>
      <c r="K5" s="547">
        <v>77.07</v>
      </c>
      <c r="L5" s="548">
        <v>87.8598</v>
      </c>
      <c r="M5" s="548">
        <v>100.16017200000002</v>
      </c>
      <c r="N5" s="548">
        <v>114.18259608000004</v>
      </c>
      <c r="O5" s="548">
        <v>130.16815953120005</v>
      </c>
      <c r="P5" s="548">
        <v>148.39170186556808</v>
      </c>
      <c r="Q5" s="548">
        <v>169.16654012674763</v>
      </c>
      <c r="R5" s="115"/>
    </row>
    <row r="6" spans="1:18" s="116" customFormat="1" ht="23.25" customHeight="1">
      <c r="A6" s="549">
        <v>20</v>
      </c>
      <c r="B6" s="550" t="s">
        <v>420</v>
      </c>
      <c r="C6" s="547">
        <v>205.18</v>
      </c>
      <c r="D6" s="547">
        <v>240.72</v>
      </c>
      <c r="E6" s="547">
        <v>250.87</v>
      </c>
      <c r="F6" s="547">
        <v>256.44</v>
      </c>
      <c r="G6" s="547">
        <v>282.58</v>
      </c>
      <c r="H6" s="547">
        <v>592.56</v>
      </c>
      <c r="I6" s="547">
        <v>638.61</v>
      </c>
      <c r="J6" s="547">
        <v>756.99</v>
      </c>
      <c r="K6" s="547">
        <v>884.4</v>
      </c>
      <c r="L6" s="548">
        <v>1017.06</v>
      </c>
      <c r="M6" s="548">
        <v>1169.619</v>
      </c>
      <c r="N6" s="548">
        <v>1345.0618499999998</v>
      </c>
      <c r="O6" s="548">
        <v>1546.8211274999996</v>
      </c>
      <c r="P6" s="548">
        <v>1778.8442966249995</v>
      </c>
      <c r="Q6" s="548">
        <v>2045.6709411187494</v>
      </c>
      <c r="R6" s="115"/>
    </row>
    <row r="7" spans="1:18" s="116" customFormat="1" ht="23.25" customHeight="1">
      <c r="A7" s="549">
        <v>21</v>
      </c>
      <c r="B7" s="550" t="s">
        <v>419</v>
      </c>
      <c r="C7" s="547">
        <v>108.43</v>
      </c>
      <c r="D7" s="547">
        <v>122.28</v>
      </c>
      <c r="E7" s="547">
        <v>150.19</v>
      </c>
      <c r="F7" s="547">
        <v>168.86</v>
      </c>
      <c r="G7" s="547">
        <v>201.79</v>
      </c>
      <c r="H7" s="547">
        <v>415.18</v>
      </c>
      <c r="I7" s="547">
        <v>467.69</v>
      </c>
      <c r="J7" s="547">
        <v>639.23</v>
      </c>
      <c r="K7" s="547">
        <v>718.69</v>
      </c>
      <c r="L7" s="548">
        <v>826.4935</v>
      </c>
      <c r="M7" s="548">
        <v>950.467525</v>
      </c>
      <c r="N7" s="548">
        <v>1093.03765375</v>
      </c>
      <c r="O7" s="548">
        <v>1256.9933018124998</v>
      </c>
      <c r="P7" s="548">
        <v>1445.5422970843747</v>
      </c>
      <c r="Q7" s="548">
        <v>1662.3736416470308</v>
      </c>
      <c r="R7" s="115"/>
    </row>
    <row r="8" spans="1:18" s="116" customFormat="1" ht="23.25" customHeight="1">
      <c r="A8" s="549">
        <v>23</v>
      </c>
      <c r="B8" s="550" t="s">
        <v>418</v>
      </c>
      <c r="C8" s="551"/>
      <c r="D8" s="551"/>
      <c r="E8" s="551"/>
      <c r="F8" s="551"/>
      <c r="G8" s="551"/>
      <c r="H8" s="551"/>
      <c r="I8" s="547"/>
      <c r="J8" s="547"/>
      <c r="K8" s="547"/>
      <c r="L8" s="548">
        <v>0</v>
      </c>
      <c r="M8" s="548">
        <v>0</v>
      </c>
      <c r="N8" s="548">
        <v>0</v>
      </c>
      <c r="O8" s="548">
        <v>0</v>
      </c>
      <c r="P8" s="548">
        <v>0</v>
      </c>
      <c r="Q8" s="548">
        <v>0</v>
      </c>
      <c r="R8" s="115"/>
    </row>
    <row r="9" spans="1:18" s="116" customFormat="1" ht="23.25" customHeight="1">
      <c r="A9" s="549">
        <v>28</v>
      </c>
      <c r="B9" s="550" t="s">
        <v>390</v>
      </c>
      <c r="C9" s="547">
        <v>0</v>
      </c>
      <c r="D9" s="547">
        <v>0</v>
      </c>
      <c r="E9" s="547">
        <v>0</v>
      </c>
      <c r="F9" s="547">
        <v>0</v>
      </c>
      <c r="G9" s="547">
        <v>0</v>
      </c>
      <c r="H9" s="547">
        <v>0</v>
      </c>
      <c r="I9" s="547">
        <v>0.01</v>
      </c>
      <c r="J9" s="547">
        <v>0</v>
      </c>
      <c r="K9" s="547">
        <v>0</v>
      </c>
      <c r="L9" s="548">
        <v>0</v>
      </c>
      <c r="M9" s="548">
        <v>0</v>
      </c>
      <c r="N9" s="548">
        <v>0</v>
      </c>
      <c r="O9" s="548">
        <v>0</v>
      </c>
      <c r="P9" s="548">
        <v>0</v>
      </c>
      <c r="Q9" s="548">
        <v>0</v>
      </c>
      <c r="R9" s="115"/>
    </row>
    <row r="10" spans="1:18" s="116" customFormat="1" ht="23.25" customHeight="1">
      <c r="A10" s="549">
        <v>29</v>
      </c>
      <c r="B10" s="550" t="s">
        <v>417</v>
      </c>
      <c r="C10" s="551"/>
      <c r="D10" s="551"/>
      <c r="E10" s="551"/>
      <c r="F10" s="551"/>
      <c r="G10" s="551"/>
      <c r="H10" s="551"/>
      <c r="I10" s="547"/>
      <c r="J10" s="547"/>
      <c r="K10" s="547"/>
      <c r="L10" s="548">
        <v>0</v>
      </c>
      <c r="M10" s="548">
        <v>0</v>
      </c>
      <c r="N10" s="548">
        <v>0</v>
      </c>
      <c r="O10" s="548">
        <v>0</v>
      </c>
      <c r="P10" s="548">
        <v>0</v>
      </c>
      <c r="Q10" s="548">
        <v>0</v>
      </c>
      <c r="R10" s="115"/>
    </row>
    <row r="11" spans="1:18" s="116" customFormat="1" ht="23.25" customHeight="1">
      <c r="A11" s="549">
        <v>31</v>
      </c>
      <c r="B11" s="550" t="s">
        <v>416</v>
      </c>
      <c r="C11" s="547">
        <v>0</v>
      </c>
      <c r="D11" s="547">
        <v>0</v>
      </c>
      <c r="E11" s="547">
        <v>0</v>
      </c>
      <c r="F11" s="547">
        <v>0</v>
      </c>
      <c r="G11" s="547">
        <v>0</v>
      </c>
      <c r="H11" s="547">
        <v>0</v>
      </c>
      <c r="I11" s="547">
        <v>0</v>
      </c>
      <c r="J11" s="547">
        <v>0</v>
      </c>
      <c r="K11" s="547">
        <v>0</v>
      </c>
      <c r="L11" s="548">
        <v>0</v>
      </c>
      <c r="M11" s="548">
        <v>0</v>
      </c>
      <c r="N11" s="548">
        <v>0</v>
      </c>
      <c r="O11" s="548">
        <v>0</v>
      </c>
      <c r="P11" s="548">
        <v>0</v>
      </c>
      <c r="Q11" s="548">
        <v>0</v>
      </c>
      <c r="R11" s="115"/>
    </row>
    <row r="12" spans="1:18" s="116" customFormat="1" ht="23.25" customHeight="1">
      <c r="A12" s="549">
        <v>32</v>
      </c>
      <c r="B12" s="550" t="s">
        <v>415</v>
      </c>
      <c r="C12" s="547">
        <v>0.42</v>
      </c>
      <c r="D12" s="547">
        <v>0.93</v>
      </c>
      <c r="E12" s="547">
        <v>0.43</v>
      </c>
      <c r="F12" s="547">
        <v>0.7</v>
      </c>
      <c r="G12" s="547">
        <v>0.76</v>
      </c>
      <c r="H12" s="547">
        <v>0.07</v>
      </c>
      <c r="I12" s="547">
        <v>0.62</v>
      </c>
      <c r="J12" s="547">
        <v>-0.03</v>
      </c>
      <c r="K12" s="547">
        <v>-0.03</v>
      </c>
      <c r="L12" s="548">
        <v>-0.034499999999999996</v>
      </c>
      <c r="M12" s="548">
        <v>-0.039674999999999995</v>
      </c>
      <c r="N12" s="548">
        <v>-0.04562624999999999</v>
      </c>
      <c r="O12" s="548">
        <v>-0.05247018749999999</v>
      </c>
      <c r="P12" s="548">
        <v>-0.06034071562499998</v>
      </c>
      <c r="Q12" s="548">
        <v>-0.06939182296874997</v>
      </c>
      <c r="R12" s="115"/>
    </row>
    <row r="13" spans="1:18" s="116" customFormat="1" ht="23.25" customHeight="1">
      <c r="A13" s="549">
        <v>37</v>
      </c>
      <c r="B13" s="550" t="s">
        <v>414</v>
      </c>
      <c r="C13" s="547">
        <v>91.79</v>
      </c>
      <c r="D13" s="547">
        <v>106.05</v>
      </c>
      <c r="E13" s="547">
        <v>116.05</v>
      </c>
      <c r="F13" s="547">
        <v>124.41</v>
      </c>
      <c r="G13" s="547">
        <v>130.87</v>
      </c>
      <c r="H13" s="547">
        <v>298.51</v>
      </c>
      <c r="I13" s="547">
        <v>287.79</v>
      </c>
      <c r="J13" s="547">
        <v>182.18</v>
      </c>
      <c r="K13" s="547">
        <v>142.5</v>
      </c>
      <c r="L13" s="548">
        <v>163.875</v>
      </c>
      <c r="M13" s="548">
        <v>188.45624999999998</v>
      </c>
      <c r="N13" s="548">
        <v>216.72468749999996</v>
      </c>
      <c r="O13" s="548">
        <v>249.23339062499994</v>
      </c>
      <c r="P13" s="548">
        <v>286.6183992187499</v>
      </c>
      <c r="Q13" s="548">
        <v>329.61115910156235</v>
      </c>
      <c r="R13" s="115"/>
    </row>
    <row r="14" spans="1:18" s="116" customFormat="1" ht="23.25" customHeight="1">
      <c r="A14" s="549">
        <v>38</v>
      </c>
      <c r="B14" s="550" t="s">
        <v>413</v>
      </c>
      <c r="C14" s="547">
        <v>66.78</v>
      </c>
      <c r="D14" s="547">
        <v>68.61</v>
      </c>
      <c r="E14" s="547">
        <v>78.86</v>
      </c>
      <c r="F14" s="547">
        <v>87.87</v>
      </c>
      <c r="G14" s="547">
        <v>73.9</v>
      </c>
      <c r="H14" s="547">
        <v>245.23</v>
      </c>
      <c r="I14" s="547">
        <v>351.79</v>
      </c>
      <c r="J14" s="547">
        <v>188.71</v>
      </c>
      <c r="K14" s="547">
        <v>138.86</v>
      </c>
      <c r="L14" s="548">
        <v>159.689</v>
      </c>
      <c r="M14" s="548">
        <v>183.64234999999996</v>
      </c>
      <c r="N14" s="548">
        <v>211.18870249999995</v>
      </c>
      <c r="O14" s="548">
        <v>242.86700787499993</v>
      </c>
      <c r="P14" s="548">
        <v>279.2970590562499</v>
      </c>
      <c r="Q14" s="548">
        <v>321.19161791468736</v>
      </c>
      <c r="R14" s="115"/>
    </row>
    <row r="15" spans="1:18" s="116" customFormat="1" ht="23.25" customHeight="1">
      <c r="A15" s="549">
        <v>44</v>
      </c>
      <c r="B15" s="550" t="s">
        <v>412</v>
      </c>
      <c r="C15" s="547">
        <v>52.39</v>
      </c>
      <c r="D15" s="547">
        <v>73.06</v>
      </c>
      <c r="E15" s="547">
        <v>102.08</v>
      </c>
      <c r="F15" s="547">
        <v>124.34</v>
      </c>
      <c r="G15" s="547">
        <v>119.42</v>
      </c>
      <c r="H15" s="547">
        <v>317.83</v>
      </c>
      <c r="I15" s="547">
        <v>322.69</v>
      </c>
      <c r="J15" s="547">
        <v>112.62</v>
      </c>
      <c r="K15" s="547">
        <v>0</v>
      </c>
      <c r="L15" s="548">
        <v>0</v>
      </c>
      <c r="M15" s="548">
        <v>0</v>
      </c>
      <c r="N15" s="548">
        <v>0</v>
      </c>
      <c r="O15" s="548">
        <v>0</v>
      </c>
      <c r="P15" s="548">
        <v>0</v>
      </c>
      <c r="Q15" s="548">
        <v>0</v>
      </c>
      <c r="R15" s="115"/>
    </row>
    <row r="16" spans="1:18" s="116" customFormat="1" ht="23.25" customHeight="1">
      <c r="A16" s="549">
        <v>45</v>
      </c>
      <c r="B16" s="550" t="s">
        <v>411</v>
      </c>
      <c r="C16" s="547">
        <v>0</v>
      </c>
      <c r="D16" s="547">
        <v>0</v>
      </c>
      <c r="E16" s="547">
        <v>0</v>
      </c>
      <c r="F16" s="547">
        <v>0</v>
      </c>
      <c r="G16" s="547">
        <v>0</v>
      </c>
      <c r="H16" s="547">
        <v>0.9</v>
      </c>
      <c r="I16" s="547">
        <v>0</v>
      </c>
      <c r="J16" s="547">
        <v>0</v>
      </c>
      <c r="K16" s="547">
        <v>0</v>
      </c>
      <c r="L16" s="548">
        <v>0</v>
      </c>
      <c r="M16" s="548">
        <v>0</v>
      </c>
      <c r="N16" s="548">
        <v>0</v>
      </c>
      <c r="O16" s="548">
        <v>0</v>
      </c>
      <c r="P16" s="548">
        <v>0</v>
      </c>
      <c r="Q16" s="548">
        <v>0</v>
      </c>
      <c r="R16" s="115"/>
    </row>
    <row r="17" spans="1:18" s="116" customFormat="1" ht="23.25" customHeight="1">
      <c r="A17" s="551"/>
      <c r="B17" s="552" t="s">
        <v>410</v>
      </c>
      <c r="C17" s="551"/>
      <c r="D17" s="551"/>
      <c r="E17" s="551"/>
      <c r="F17" s="551"/>
      <c r="G17" s="551"/>
      <c r="H17" s="551"/>
      <c r="I17" s="547"/>
      <c r="J17" s="547">
        <v>341.27</v>
      </c>
      <c r="K17" s="547">
        <v>930.85</v>
      </c>
      <c r="L17" s="548">
        <v>1061.169</v>
      </c>
      <c r="M17" s="548">
        <v>1209.7326600000004</v>
      </c>
      <c r="N17" s="548">
        <v>1379.0952324000004</v>
      </c>
      <c r="O17" s="548">
        <v>1572.1685649360006</v>
      </c>
      <c r="P17" s="548">
        <v>1792.2721640270408</v>
      </c>
      <c r="Q17" s="548">
        <v>2043.1902669908268</v>
      </c>
      <c r="R17" s="115"/>
    </row>
    <row r="18" spans="1:17" s="116" customFormat="1" ht="23.25" customHeight="1">
      <c r="A18" s="551"/>
      <c r="B18" s="660" t="s">
        <v>409</v>
      </c>
      <c r="C18" s="553">
        <v>524.99</v>
      </c>
      <c r="D18" s="553">
        <v>611.65</v>
      </c>
      <c r="E18" s="553">
        <v>698.48</v>
      </c>
      <c r="F18" s="553">
        <v>762.62</v>
      </c>
      <c r="G18" s="553">
        <v>809.32</v>
      </c>
      <c r="H18" s="553">
        <v>1870.28</v>
      </c>
      <c r="I18" s="553">
        <v>2069.2</v>
      </c>
      <c r="J18" s="553">
        <v>2470.52</v>
      </c>
      <c r="K18" s="553">
        <v>2892.34</v>
      </c>
      <c r="L18" s="554">
        <v>3316.1117999999997</v>
      </c>
      <c r="M18" s="554">
        <v>3802.0382820000004</v>
      </c>
      <c r="N18" s="554">
        <v>4359.24509598</v>
      </c>
      <c r="O18" s="554">
        <v>4998.1990820922</v>
      </c>
      <c r="P18" s="554">
        <v>5730.905577161358</v>
      </c>
      <c r="Q18" s="554">
        <v>6571.134775076635</v>
      </c>
    </row>
    <row r="19" spans="3:11" ht="12.75">
      <c r="C19" s="115"/>
      <c r="D19" s="115"/>
      <c r="E19" s="115"/>
      <c r="F19" s="115"/>
      <c r="G19" s="115"/>
      <c r="H19" s="115"/>
      <c r="I19" s="115"/>
      <c r="J19" s="115"/>
      <c r="K19" s="115"/>
    </row>
    <row r="20" spans="1:17" ht="12.75">
      <c r="A20" s="112" t="s">
        <v>408</v>
      </c>
      <c r="I20" s="113"/>
      <c r="J20" s="113"/>
      <c r="K20" s="113"/>
      <c r="L20" s="114"/>
      <c r="M20" s="114"/>
      <c r="N20" s="114"/>
      <c r="O20" s="114"/>
      <c r="P20" s="114"/>
      <c r="Q20" s="114"/>
    </row>
    <row r="22" spans="10:17" ht="12.75">
      <c r="J22" s="113"/>
      <c r="L22" s="113"/>
      <c r="M22" s="113"/>
      <c r="N22" s="113"/>
      <c r="O22" s="113"/>
      <c r="P22" s="113"/>
      <c r="Q22" s="113"/>
    </row>
    <row r="24" ht="12.75">
      <c r="J24" s="113"/>
    </row>
  </sheetData>
  <sheetProtection/>
  <mergeCells count="1">
    <mergeCell ref="C1:I1"/>
  </mergeCells>
  <printOptions gridLines="1" horizontalCentered="1"/>
  <pageMargins left="0.511811023622047" right="0.511811023622047" top="1.25984251968504" bottom="0.748031496062992" header="0.78740157480315" footer="0.31496062992126"/>
  <pageSetup firstPageNumber="11" useFirstPageNumber="1" orientation="landscape" paperSize="9" scale="65" r:id="rId1"/>
  <headerFooter>
    <oddHeader>&amp;L&amp;"-,Bold"NAME OF STATE- SIKKIM&amp;"-,Regular"
&amp;C&amp;"Arial,Bold"&amp;14Statement of Shared Tax Proceeds from Centre&amp;R&amp;"-,Bold"STATEMENT 2A       (Rs .in  Crore)</oddHeader>
    <oddFooter>&amp;C&amp;P</oddFooter>
  </headerFooter>
</worksheet>
</file>

<file path=xl/worksheets/sheet60.xml><?xml version="1.0" encoding="utf-8"?>
<worksheet xmlns="http://schemas.openxmlformats.org/spreadsheetml/2006/main" xmlns:r="http://schemas.openxmlformats.org/officeDocument/2006/relationships">
  <dimension ref="A1:O63"/>
  <sheetViews>
    <sheetView zoomScalePageLayoutView="0" workbookViewId="0" topLeftCell="A1">
      <selection activeCell="I8" sqref="I8"/>
    </sheetView>
  </sheetViews>
  <sheetFormatPr defaultColWidth="10.28125" defaultRowHeight="15"/>
  <cols>
    <col min="1" max="1" width="8.7109375" style="366" bestFit="1" customWidth="1"/>
    <col min="2" max="2" width="54.7109375" style="329" bestFit="1" customWidth="1"/>
    <col min="3" max="4" width="9.00390625" style="329" bestFit="1" customWidth="1"/>
    <col min="5" max="5" width="9.7109375" style="329" bestFit="1" customWidth="1"/>
    <col min="6" max="6" width="9.8515625" style="329" bestFit="1" customWidth="1"/>
    <col min="7" max="7" width="9.00390625" style="329" bestFit="1" customWidth="1"/>
    <col min="8" max="8" width="9.421875" style="329" bestFit="1" customWidth="1"/>
    <col min="9" max="9" width="9.140625" style="329" bestFit="1" customWidth="1"/>
    <col min="10" max="10" width="9.8515625" style="329" bestFit="1" customWidth="1"/>
    <col min="11" max="11" width="9.00390625" style="329" bestFit="1" customWidth="1"/>
    <col min="12" max="12" width="9.8515625" style="329" bestFit="1" customWidth="1"/>
    <col min="13" max="13" width="10.140625" style="329" bestFit="1" customWidth="1"/>
    <col min="14" max="14" width="17.00390625" style="329" customWidth="1"/>
    <col min="15" max="15" width="10.421875" style="329" bestFit="1" customWidth="1"/>
    <col min="16" max="19" width="10.28125" style="329" customWidth="1"/>
    <col min="20" max="20" width="9.28125" style="329" bestFit="1" customWidth="1"/>
    <col min="21" max="16384" width="10.28125" style="329" customWidth="1"/>
  </cols>
  <sheetData>
    <row r="1" spans="1:15" s="330" customFormat="1" ht="20.25" customHeight="1">
      <c r="A1" s="662" t="s">
        <v>1549</v>
      </c>
      <c r="B1" s="662"/>
      <c r="C1" s="662"/>
      <c r="D1" s="662"/>
      <c r="E1" s="662"/>
      <c r="F1" s="662"/>
      <c r="G1" s="662"/>
      <c r="H1" s="662"/>
      <c r="I1" s="662"/>
      <c r="J1" s="662"/>
      <c r="K1" s="662"/>
      <c r="L1" s="662"/>
      <c r="M1" s="662"/>
      <c r="N1" s="662"/>
      <c r="O1" s="662"/>
    </row>
    <row r="2" spans="1:15" s="330" customFormat="1" ht="20.25" customHeight="1">
      <c r="A2" s="663" t="s">
        <v>1548</v>
      </c>
      <c r="B2" s="663"/>
      <c r="C2" s="663"/>
      <c r="D2" s="663"/>
      <c r="E2" s="663"/>
      <c r="F2" s="663"/>
      <c r="G2" s="663"/>
      <c r="H2" s="663"/>
      <c r="I2" s="663"/>
      <c r="J2" s="663"/>
      <c r="K2" s="663"/>
      <c r="L2" s="663"/>
      <c r="M2" s="663"/>
      <c r="N2" s="663"/>
      <c r="O2" s="663"/>
    </row>
    <row r="3" spans="1:15" ht="17.25" customHeight="1">
      <c r="A3" s="639" t="s">
        <v>118</v>
      </c>
      <c r="B3" s="639"/>
      <c r="C3" s="639"/>
      <c r="D3" s="639"/>
      <c r="E3" s="639"/>
      <c r="F3" s="639"/>
      <c r="G3" s="639"/>
      <c r="H3" s="639"/>
      <c r="I3" s="639"/>
      <c r="J3" s="639"/>
      <c r="K3" s="639"/>
      <c r="L3" s="639"/>
      <c r="M3" s="639"/>
      <c r="N3" s="639"/>
      <c r="O3" s="639"/>
    </row>
    <row r="4" spans="1:15" ht="17.25" customHeight="1">
      <c r="A4" s="639" t="s">
        <v>1546</v>
      </c>
      <c r="B4" s="639"/>
      <c r="C4" s="639"/>
      <c r="D4" s="639"/>
      <c r="E4" s="639"/>
      <c r="F4" s="639"/>
      <c r="G4" s="639"/>
      <c r="H4" s="639"/>
      <c r="I4" s="639"/>
      <c r="J4" s="639"/>
      <c r="K4" s="639"/>
      <c r="L4" s="639"/>
      <c r="M4" s="639"/>
      <c r="N4" s="639"/>
      <c r="O4" s="639"/>
    </row>
    <row r="5" ht="17.25" customHeight="1">
      <c r="N5" s="333" t="s">
        <v>1545</v>
      </c>
    </row>
    <row r="6" spans="1:15" s="307" customFormat="1" ht="21" customHeight="1">
      <c r="A6" s="308" t="s">
        <v>1544</v>
      </c>
      <c r="B6" s="308" t="s">
        <v>1543</v>
      </c>
      <c r="C6" s="308" t="s">
        <v>1542</v>
      </c>
      <c r="D6" s="308" t="s">
        <v>1541</v>
      </c>
      <c r="E6" s="308" t="s">
        <v>1540</v>
      </c>
      <c r="F6" s="308" t="s">
        <v>1539</v>
      </c>
      <c r="G6" s="308" t="s">
        <v>1538</v>
      </c>
      <c r="H6" s="308" t="s">
        <v>1537</v>
      </c>
      <c r="I6" s="308" t="s">
        <v>1536</v>
      </c>
      <c r="J6" s="308" t="s">
        <v>1535</v>
      </c>
      <c r="K6" s="308" t="s">
        <v>1534</v>
      </c>
      <c r="L6" s="308" t="s">
        <v>1533</v>
      </c>
      <c r="M6" s="308" t="s">
        <v>1532</v>
      </c>
      <c r="N6" s="308" t="s">
        <v>1531</v>
      </c>
      <c r="O6" s="308" t="s">
        <v>409</v>
      </c>
    </row>
    <row r="7" spans="1:15" s="302" customFormat="1" ht="21" customHeight="1">
      <c r="A7" s="345">
        <v>1</v>
      </c>
      <c r="B7" s="302" t="s">
        <v>1530</v>
      </c>
      <c r="C7" s="346">
        <v>26</v>
      </c>
      <c r="D7" s="444">
        <v>0</v>
      </c>
      <c r="E7" s="444">
        <v>0</v>
      </c>
      <c r="F7" s="346">
        <v>2704.55</v>
      </c>
      <c r="G7" s="346">
        <v>250</v>
      </c>
      <c r="H7" s="346">
        <v>958.99</v>
      </c>
      <c r="I7" s="346">
        <v>1664.92</v>
      </c>
      <c r="J7" s="444">
        <v>0</v>
      </c>
      <c r="K7" s="346">
        <v>378.80733</v>
      </c>
      <c r="L7" s="346">
        <v>275.7</v>
      </c>
      <c r="M7" s="346">
        <v>81.65</v>
      </c>
      <c r="N7" s="346">
        <v>76.98041</v>
      </c>
      <c r="O7" s="346">
        <f aca="true" t="shared" si="0" ref="O7:O25">SUM(C7:N7)</f>
        <v>6417.597739999999</v>
      </c>
    </row>
    <row r="8" spans="1:15" s="302" customFormat="1" ht="21" customHeight="1">
      <c r="A8" s="345">
        <v>2</v>
      </c>
      <c r="B8" s="302" t="s">
        <v>1529</v>
      </c>
      <c r="C8" s="444">
        <v>0</v>
      </c>
      <c r="D8" s="444">
        <v>0</v>
      </c>
      <c r="E8" s="444">
        <v>0</v>
      </c>
      <c r="F8" s="444">
        <v>0</v>
      </c>
      <c r="G8" s="444">
        <v>0</v>
      </c>
      <c r="H8" s="444">
        <v>0</v>
      </c>
      <c r="I8" s="444">
        <v>0</v>
      </c>
      <c r="J8" s="444">
        <v>0</v>
      </c>
      <c r="K8" s="444">
        <v>0</v>
      </c>
      <c r="L8" s="444">
        <v>0</v>
      </c>
      <c r="M8" s="444">
        <v>0</v>
      </c>
      <c r="N8" s="444">
        <v>0</v>
      </c>
      <c r="O8" s="444">
        <f t="shared" si="0"/>
        <v>0</v>
      </c>
    </row>
    <row r="9" spans="1:15" s="302" customFormat="1" ht="21" customHeight="1">
      <c r="A9" s="345">
        <v>3</v>
      </c>
      <c r="B9" s="302" t="s">
        <v>1528</v>
      </c>
      <c r="C9" s="444">
        <v>0</v>
      </c>
      <c r="D9" s="444">
        <v>0</v>
      </c>
      <c r="E9" s="444">
        <v>0</v>
      </c>
      <c r="F9" s="444">
        <v>0</v>
      </c>
      <c r="G9" s="444">
        <v>0</v>
      </c>
      <c r="H9" s="444">
        <v>0</v>
      </c>
      <c r="I9" s="444">
        <v>0</v>
      </c>
      <c r="J9" s="444">
        <v>0</v>
      </c>
      <c r="K9" s="444">
        <v>0</v>
      </c>
      <c r="L9" s="444">
        <v>0</v>
      </c>
      <c r="M9" s="444">
        <v>0</v>
      </c>
      <c r="N9" s="444">
        <v>0</v>
      </c>
      <c r="O9" s="444">
        <f t="shared" si="0"/>
        <v>0</v>
      </c>
    </row>
    <row r="10" spans="1:15" s="302" customFormat="1" ht="21" customHeight="1">
      <c r="A10" s="345">
        <v>4</v>
      </c>
      <c r="B10" s="302"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02" customFormat="1" ht="21" customHeight="1">
      <c r="A11" s="345">
        <v>5</v>
      </c>
      <c r="B11" s="45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02" customFormat="1" ht="21" customHeight="1">
      <c r="A12" s="345">
        <v>6</v>
      </c>
      <c r="B12" s="302" t="s">
        <v>1525</v>
      </c>
      <c r="C12" s="444">
        <v>0</v>
      </c>
      <c r="D12" s="444">
        <v>0</v>
      </c>
      <c r="E12" s="444">
        <v>0</v>
      </c>
      <c r="F12" s="444">
        <v>0</v>
      </c>
      <c r="G12" s="444">
        <v>0</v>
      </c>
      <c r="H12" s="346">
        <v>135</v>
      </c>
      <c r="I12" s="444">
        <v>0</v>
      </c>
      <c r="J12" s="346">
        <v>135</v>
      </c>
      <c r="K12" s="444">
        <v>0</v>
      </c>
      <c r="L12" s="444">
        <v>0</v>
      </c>
      <c r="M12" s="444">
        <v>0</v>
      </c>
      <c r="N12" s="444">
        <v>0</v>
      </c>
      <c r="O12" s="346">
        <f t="shared" si="0"/>
        <v>270</v>
      </c>
    </row>
    <row r="13" spans="1:15" s="302" customFormat="1" ht="21" customHeight="1">
      <c r="A13" s="345">
        <v>7</v>
      </c>
      <c r="B13" s="302" t="s">
        <v>1524</v>
      </c>
      <c r="C13" s="444">
        <v>0</v>
      </c>
      <c r="D13" s="444">
        <v>0</v>
      </c>
      <c r="E13" s="444">
        <v>0</v>
      </c>
      <c r="F13" s="444">
        <v>0</v>
      </c>
      <c r="G13" s="444">
        <v>0</v>
      </c>
      <c r="H13" s="444">
        <v>0</v>
      </c>
      <c r="I13" s="346">
        <v>926.25792</v>
      </c>
      <c r="J13" s="444">
        <v>0</v>
      </c>
      <c r="K13" s="444">
        <v>0</v>
      </c>
      <c r="L13" s="444">
        <v>0</v>
      </c>
      <c r="M13" s="444">
        <v>0</v>
      </c>
      <c r="N13" s="444">
        <v>0</v>
      </c>
      <c r="O13" s="346">
        <f t="shared" si="0"/>
        <v>926.25792</v>
      </c>
    </row>
    <row r="14" spans="1:15" s="302" customFormat="1" ht="21" customHeight="1">
      <c r="A14" s="345">
        <v>8</v>
      </c>
      <c r="B14" s="455" t="s">
        <v>1523</v>
      </c>
      <c r="C14" s="444">
        <v>0</v>
      </c>
      <c r="D14" s="444">
        <v>0</v>
      </c>
      <c r="E14" s="444">
        <v>0</v>
      </c>
      <c r="F14" s="444">
        <v>0</v>
      </c>
      <c r="G14" s="444">
        <v>0</v>
      </c>
      <c r="H14" s="444">
        <v>0</v>
      </c>
      <c r="I14" s="444">
        <v>0</v>
      </c>
      <c r="J14" s="444">
        <v>0</v>
      </c>
      <c r="K14" s="444">
        <v>0</v>
      </c>
      <c r="L14" s="444">
        <v>0</v>
      </c>
      <c r="M14" s="444">
        <v>0</v>
      </c>
      <c r="N14" s="444">
        <v>0</v>
      </c>
      <c r="O14" s="444">
        <f t="shared" si="0"/>
        <v>0</v>
      </c>
    </row>
    <row r="15" spans="1:15" s="302" customFormat="1" ht="21" customHeight="1">
      <c r="A15" s="345">
        <v>9</v>
      </c>
      <c r="B15" s="45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02" customFormat="1" ht="21" customHeight="1">
      <c r="A16" s="345">
        <v>10</v>
      </c>
      <c r="B16" s="455" t="s">
        <v>1521</v>
      </c>
      <c r="C16" s="444">
        <v>0</v>
      </c>
      <c r="D16" s="346">
        <v>1.87</v>
      </c>
      <c r="E16" s="444">
        <v>0</v>
      </c>
      <c r="F16" s="444">
        <v>0</v>
      </c>
      <c r="G16" s="444">
        <v>0</v>
      </c>
      <c r="H16" s="444">
        <v>0</v>
      </c>
      <c r="I16" s="444">
        <v>0</v>
      </c>
      <c r="J16" s="444">
        <v>0</v>
      </c>
      <c r="K16" s="444">
        <v>0</v>
      </c>
      <c r="L16" s="444">
        <v>0</v>
      </c>
      <c r="M16" s="444">
        <v>0</v>
      </c>
      <c r="N16" s="444">
        <v>0</v>
      </c>
      <c r="O16" s="346">
        <f t="shared" si="0"/>
        <v>1.87</v>
      </c>
    </row>
    <row r="17" spans="1:15" s="302" customFormat="1" ht="21" customHeight="1">
      <c r="A17" s="345">
        <v>11</v>
      </c>
      <c r="B17" s="45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02" customFormat="1" ht="21" customHeight="1">
      <c r="A18" s="345">
        <v>12</v>
      </c>
      <c r="B18" s="455" t="s">
        <v>1519</v>
      </c>
      <c r="C18" s="346">
        <v>521.1654</v>
      </c>
      <c r="D18" s="346">
        <v>741.68</v>
      </c>
      <c r="E18" s="444">
        <v>0</v>
      </c>
      <c r="F18" s="346">
        <v>3640.79</v>
      </c>
      <c r="G18" s="346">
        <v>398.67213</v>
      </c>
      <c r="H18" s="444">
        <v>0</v>
      </c>
      <c r="I18" s="346">
        <v>359.54</v>
      </c>
      <c r="J18" s="346">
        <v>341.76</v>
      </c>
      <c r="K18" s="454">
        <v>0</v>
      </c>
      <c r="L18" s="346">
        <v>290</v>
      </c>
      <c r="M18" s="346">
        <v>4760.93127</v>
      </c>
      <c r="N18" s="346">
        <v>238.18</v>
      </c>
      <c r="O18" s="346">
        <f t="shared" si="0"/>
        <v>11292.7188</v>
      </c>
    </row>
    <row r="19" spans="1:15" s="302" customFormat="1" ht="21" customHeight="1">
      <c r="A19" s="345">
        <v>13</v>
      </c>
      <c r="B19" s="45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02" customFormat="1" ht="21" customHeight="1">
      <c r="A20" s="345">
        <v>14</v>
      </c>
      <c r="B20" s="455" t="s">
        <v>1517</v>
      </c>
      <c r="C20" s="444">
        <v>0</v>
      </c>
      <c r="D20" s="444">
        <v>0</v>
      </c>
      <c r="E20" s="444">
        <v>0</v>
      </c>
      <c r="F20" s="346">
        <v>300</v>
      </c>
      <c r="G20" s="454">
        <v>0</v>
      </c>
      <c r="H20" s="346">
        <v>12.8024</v>
      </c>
      <c r="I20" s="444">
        <v>0</v>
      </c>
      <c r="J20" s="444">
        <v>0</v>
      </c>
      <c r="K20" s="346">
        <v>169.15643</v>
      </c>
      <c r="L20" s="444">
        <v>0</v>
      </c>
      <c r="M20" s="444">
        <v>0</v>
      </c>
      <c r="N20" s="346">
        <v>533.3</v>
      </c>
      <c r="O20" s="346">
        <f t="shared" si="0"/>
        <v>1015.25883</v>
      </c>
    </row>
    <row r="21" spans="1:15" s="302" customFormat="1" ht="21" customHeight="1">
      <c r="A21" s="345">
        <v>15</v>
      </c>
      <c r="B21" s="455" t="s">
        <v>1516</v>
      </c>
      <c r="C21" s="444">
        <v>0</v>
      </c>
      <c r="D21" s="444">
        <v>0</v>
      </c>
      <c r="E21" s="444">
        <v>0</v>
      </c>
      <c r="F21" s="444">
        <v>0</v>
      </c>
      <c r="G21" s="444">
        <v>0</v>
      </c>
      <c r="H21" s="444">
        <v>0</v>
      </c>
      <c r="I21" s="444">
        <v>0</v>
      </c>
      <c r="J21" s="302">
        <v>0.24975</v>
      </c>
      <c r="K21" s="444">
        <v>0</v>
      </c>
      <c r="L21" s="346">
        <v>30.67</v>
      </c>
      <c r="M21" s="444">
        <v>0</v>
      </c>
      <c r="N21" s="444">
        <v>0</v>
      </c>
      <c r="O21" s="346">
        <f t="shared" si="0"/>
        <v>30.91975</v>
      </c>
    </row>
    <row r="22" spans="1:15" s="302" customFormat="1" ht="21" customHeight="1">
      <c r="A22" s="345">
        <v>16</v>
      </c>
      <c r="B22" s="455" t="s">
        <v>1515</v>
      </c>
      <c r="C22" s="346">
        <v>5868.06</v>
      </c>
      <c r="D22" s="346">
        <v>4794.48</v>
      </c>
      <c r="E22" s="346">
        <v>7039.96</v>
      </c>
      <c r="F22" s="346">
        <v>9947.49</v>
      </c>
      <c r="G22" s="346">
        <v>7448.903</v>
      </c>
      <c r="H22" s="346">
        <v>32771.42</v>
      </c>
      <c r="I22" s="346">
        <v>6887.46</v>
      </c>
      <c r="J22" s="346">
        <v>6847.33</v>
      </c>
      <c r="K22" s="346">
        <v>7984.9</v>
      </c>
      <c r="L22" s="346">
        <v>9017.93</v>
      </c>
      <c r="M22" s="346">
        <v>29502.96</v>
      </c>
      <c r="N22" s="346">
        <v>25558.29</v>
      </c>
      <c r="O22" s="346">
        <f t="shared" si="0"/>
        <v>153669.183</v>
      </c>
    </row>
    <row r="23" spans="1:15" s="302" customFormat="1" ht="21" customHeight="1">
      <c r="A23" s="345">
        <v>17</v>
      </c>
      <c r="B23" s="45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02" customFormat="1" ht="21" customHeight="1">
      <c r="A24" s="345">
        <v>18</v>
      </c>
      <c r="B24" s="455" t="s">
        <v>1513</v>
      </c>
      <c r="C24" s="346">
        <v>478.5</v>
      </c>
      <c r="D24" s="444">
        <v>0</v>
      </c>
      <c r="E24" s="346">
        <v>571.33</v>
      </c>
      <c r="F24" s="346">
        <v>261.07</v>
      </c>
      <c r="G24" s="444">
        <v>0</v>
      </c>
      <c r="H24" s="346">
        <v>873.96</v>
      </c>
      <c r="I24" s="346">
        <v>732.85</v>
      </c>
      <c r="J24" s="346">
        <v>577.64</v>
      </c>
      <c r="K24" s="346">
        <v>0.32</v>
      </c>
      <c r="L24" s="346">
        <v>1130.19</v>
      </c>
      <c r="M24" s="346">
        <v>559.24</v>
      </c>
      <c r="N24" s="346">
        <v>613.6</v>
      </c>
      <c r="O24" s="346">
        <f t="shared" si="0"/>
        <v>5798.7</v>
      </c>
    </row>
    <row r="25" spans="1:15" s="302" customFormat="1" ht="21" customHeight="1">
      <c r="A25" s="345">
        <v>19</v>
      </c>
      <c r="B25" s="302"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02" customFormat="1" ht="21" customHeight="1">
      <c r="A26" s="345">
        <v>20</v>
      </c>
      <c r="B26" s="455" t="s">
        <v>1511</v>
      </c>
      <c r="C26" s="444">
        <v>0</v>
      </c>
      <c r="D26" s="444">
        <v>0</v>
      </c>
      <c r="E26" s="444">
        <v>0</v>
      </c>
      <c r="F26" s="444">
        <v>0</v>
      </c>
      <c r="G26" s="444">
        <v>0</v>
      </c>
      <c r="H26" s="444">
        <v>0</v>
      </c>
      <c r="I26" s="346">
        <v>200</v>
      </c>
      <c r="J26" s="444">
        <v>0</v>
      </c>
      <c r="K26" s="444">
        <v>0</v>
      </c>
      <c r="L26" s="444">
        <v>0</v>
      </c>
      <c r="M26" s="444">
        <v>0</v>
      </c>
      <c r="N26" s="346">
        <v>253.15257</v>
      </c>
      <c r="O26" s="346">
        <f>SUM(D26:N26)</f>
        <v>453.15256999999997</v>
      </c>
    </row>
    <row r="27" spans="1:15" s="302" customFormat="1" ht="21" customHeight="1">
      <c r="A27" s="345">
        <v>21</v>
      </c>
      <c r="B27" s="455" t="s">
        <v>1510</v>
      </c>
      <c r="C27" s="444">
        <v>0</v>
      </c>
      <c r="D27" s="346">
        <v>409.35</v>
      </c>
      <c r="E27" s="346">
        <v>15</v>
      </c>
      <c r="F27" s="444">
        <v>0</v>
      </c>
      <c r="G27" s="346">
        <v>82.98</v>
      </c>
      <c r="H27" s="444">
        <v>0</v>
      </c>
      <c r="I27" s="444">
        <v>0</v>
      </c>
      <c r="J27" s="346">
        <v>69.23</v>
      </c>
      <c r="K27" s="444">
        <v>0</v>
      </c>
      <c r="L27" s="444">
        <v>0</v>
      </c>
      <c r="M27" s="444">
        <v>0</v>
      </c>
      <c r="N27" s="346">
        <v>17.28</v>
      </c>
      <c r="O27" s="346">
        <f aca="true" t="shared" si="1" ref="O27:O62">SUM(C27:N27)</f>
        <v>593.84</v>
      </c>
    </row>
    <row r="28" spans="1:15" s="302" customFormat="1" ht="21" customHeight="1">
      <c r="A28" s="345">
        <v>22</v>
      </c>
      <c r="B28" s="455" t="s">
        <v>1509</v>
      </c>
      <c r="C28" s="346">
        <v>179.55</v>
      </c>
      <c r="D28" s="346">
        <v>19.16</v>
      </c>
      <c r="E28" s="346">
        <v>241.1</v>
      </c>
      <c r="F28" s="346">
        <v>1010.276</v>
      </c>
      <c r="G28" s="444">
        <v>0</v>
      </c>
      <c r="H28" s="346">
        <v>539.96</v>
      </c>
      <c r="I28" s="444">
        <v>0</v>
      </c>
      <c r="J28" s="444">
        <v>0</v>
      </c>
      <c r="K28" s="346">
        <v>34.96</v>
      </c>
      <c r="L28" s="346">
        <v>4361.69</v>
      </c>
      <c r="M28" s="346">
        <v>493.37</v>
      </c>
      <c r="N28" s="346">
        <v>24.76</v>
      </c>
      <c r="O28" s="346">
        <f t="shared" si="1"/>
        <v>6904.826</v>
      </c>
    </row>
    <row r="29" spans="1:15" s="302" customFormat="1" ht="21" customHeight="1">
      <c r="A29" s="345">
        <v>23</v>
      </c>
      <c r="B29" s="455" t="s">
        <v>1508</v>
      </c>
      <c r="C29" s="444">
        <v>0</v>
      </c>
      <c r="D29" s="444">
        <v>0</v>
      </c>
      <c r="E29" s="444">
        <v>0</v>
      </c>
      <c r="F29" s="444">
        <v>0</v>
      </c>
      <c r="G29" s="444">
        <v>0</v>
      </c>
      <c r="H29" s="444">
        <v>0</v>
      </c>
      <c r="I29" s="444">
        <v>0</v>
      </c>
      <c r="J29" s="444">
        <v>0</v>
      </c>
      <c r="K29" s="444">
        <v>0</v>
      </c>
      <c r="L29" s="444">
        <v>0</v>
      </c>
      <c r="M29" s="444">
        <v>0</v>
      </c>
      <c r="N29" s="444">
        <v>0</v>
      </c>
      <c r="O29" s="444">
        <f t="shared" si="1"/>
        <v>0</v>
      </c>
    </row>
    <row r="30" spans="1:15" s="302" customFormat="1" ht="21" customHeight="1">
      <c r="A30" s="345">
        <v>24</v>
      </c>
      <c r="B30" s="455" t="s">
        <v>1507</v>
      </c>
      <c r="C30" s="444">
        <v>0</v>
      </c>
      <c r="D30" s="444">
        <v>0</v>
      </c>
      <c r="E30" s="444">
        <v>0</v>
      </c>
      <c r="F30" s="444">
        <v>0</v>
      </c>
      <c r="G30" s="444">
        <v>0</v>
      </c>
      <c r="H30" s="444">
        <v>0</v>
      </c>
      <c r="I30" s="444">
        <v>0</v>
      </c>
      <c r="J30" s="444">
        <v>0</v>
      </c>
      <c r="K30" s="444">
        <v>0</v>
      </c>
      <c r="L30" s="444">
        <v>0</v>
      </c>
      <c r="M30" s="444">
        <v>0</v>
      </c>
      <c r="N30" s="444">
        <v>0</v>
      </c>
      <c r="O30" s="444">
        <f t="shared" si="1"/>
        <v>0</v>
      </c>
    </row>
    <row r="31" spans="1:15" s="302" customFormat="1" ht="21" customHeight="1">
      <c r="A31" s="345">
        <v>25</v>
      </c>
      <c r="B31" s="302" t="s">
        <v>1506</v>
      </c>
      <c r="C31" s="444">
        <v>0</v>
      </c>
      <c r="D31" s="444">
        <v>0</v>
      </c>
      <c r="E31" s="444">
        <v>0</v>
      </c>
      <c r="F31" s="444">
        <v>0</v>
      </c>
      <c r="G31" s="444">
        <v>0</v>
      </c>
      <c r="H31" s="444">
        <v>0</v>
      </c>
      <c r="I31" s="444">
        <v>0</v>
      </c>
      <c r="J31" s="444">
        <v>0</v>
      </c>
      <c r="K31" s="444">
        <v>0</v>
      </c>
      <c r="L31" s="444">
        <v>0</v>
      </c>
      <c r="M31" s="444">
        <v>0</v>
      </c>
      <c r="N31" s="444">
        <v>0</v>
      </c>
      <c r="O31" s="444">
        <f t="shared" si="1"/>
        <v>0</v>
      </c>
    </row>
    <row r="32" spans="1:15" s="302" customFormat="1" ht="21" customHeight="1">
      <c r="A32" s="345">
        <v>26</v>
      </c>
      <c r="B32" s="302" t="s">
        <v>1505</v>
      </c>
      <c r="C32" s="444">
        <v>0</v>
      </c>
      <c r="D32" s="444">
        <v>0</v>
      </c>
      <c r="E32" s="444">
        <v>0</v>
      </c>
      <c r="F32" s="444">
        <v>0</v>
      </c>
      <c r="G32" s="444">
        <v>0</v>
      </c>
      <c r="H32" s="444">
        <v>0</v>
      </c>
      <c r="I32" s="444">
        <v>0</v>
      </c>
      <c r="J32" s="444">
        <v>0</v>
      </c>
      <c r="K32" s="444">
        <v>0</v>
      </c>
      <c r="L32" s="444">
        <v>0</v>
      </c>
      <c r="M32" s="444">
        <v>0</v>
      </c>
      <c r="N32" s="444">
        <v>0</v>
      </c>
      <c r="O32" s="444">
        <f t="shared" si="1"/>
        <v>0</v>
      </c>
    </row>
    <row r="33" spans="1:15" s="302" customFormat="1" ht="21" customHeight="1">
      <c r="A33" s="345">
        <v>27</v>
      </c>
      <c r="B33" s="455" t="s">
        <v>1504</v>
      </c>
      <c r="C33" s="444">
        <v>0</v>
      </c>
      <c r="D33" s="444">
        <v>0</v>
      </c>
      <c r="E33" s="444">
        <v>0</v>
      </c>
      <c r="F33" s="444">
        <v>0</v>
      </c>
      <c r="G33" s="444">
        <v>0</v>
      </c>
      <c r="H33" s="444">
        <v>0</v>
      </c>
      <c r="I33" s="444">
        <v>0</v>
      </c>
      <c r="J33" s="444">
        <v>0</v>
      </c>
      <c r="K33" s="444">
        <v>0</v>
      </c>
      <c r="L33" s="444">
        <v>0</v>
      </c>
      <c r="M33" s="444">
        <v>0</v>
      </c>
      <c r="N33" s="444">
        <v>0</v>
      </c>
      <c r="O33" s="444">
        <f t="shared" si="1"/>
        <v>0</v>
      </c>
    </row>
    <row r="34" spans="1:15" s="302" customFormat="1" ht="21" customHeight="1">
      <c r="A34" s="345">
        <v>28</v>
      </c>
      <c r="B34" s="455" t="s">
        <v>1503</v>
      </c>
      <c r="C34" s="444">
        <v>0</v>
      </c>
      <c r="D34" s="444">
        <v>0</v>
      </c>
      <c r="E34" s="444">
        <v>0</v>
      </c>
      <c r="F34" s="346">
        <v>71</v>
      </c>
      <c r="G34" s="346">
        <v>3.6</v>
      </c>
      <c r="H34" s="444">
        <v>0</v>
      </c>
      <c r="I34" s="346">
        <v>654.64</v>
      </c>
      <c r="J34" s="444">
        <v>0</v>
      </c>
      <c r="K34" s="444">
        <v>0</v>
      </c>
      <c r="L34" s="444">
        <v>0</v>
      </c>
      <c r="M34" s="444">
        <v>0</v>
      </c>
      <c r="N34" s="444">
        <v>0</v>
      </c>
      <c r="O34" s="346">
        <f t="shared" si="1"/>
        <v>729.24</v>
      </c>
    </row>
    <row r="35" spans="1:15" s="302" customFormat="1" ht="21" customHeight="1">
      <c r="A35" s="345">
        <v>29</v>
      </c>
      <c r="B35" s="455" t="s">
        <v>1502</v>
      </c>
      <c r="C35" s="444">
        <v>0</v>
      </c>
      <c r="D35" s="444">
        <v>0</v>
      </c>
      <c r="E35" s="444">
        <v>0</v>
      </c>
      <c r="F35" s="444">
        <v>0</v>
      </c>
      <c r="G35" s="444">
        <v>0</v>
      </c>
      <c r="H35" s="444">
        <v>0</v>
      </c>
      <c r="I35" s="444">
        <v>0</v>
      </c>
      <c r="J35" s="444">
        <v>0</v>
      </c>
      <c r="K35" s="444">
        <v>0</v>
      </c>
      <c r="L35" s="444">
        <v>0</v>
      </c>
      <c r="M35" s="444">
        <v>0</v>
      </c>
      <c r="N35" s="444">
        <v>0</v>
      </c>
      <c r="O35" s="444">
        <f t="shared" si="1"/>
        <v>0</v>
      </c>
    </row>
    <row r="36" spans="1:15" s="302" customFormat="1" ht="21" customHeight="1">
      <c r="A36" s="345">
        <v>30</v>
      </c>
      <c r="B36" s="455" t="s">
        <v>1501</v>
      </c>
      <c r="C36" s="444">
        <v>0</v>
      </c>
      <c r="D36" s="444">
        <v>0</v>
      </c>
      <c r="E36" s="444">
        <v>0</v>
      </c>
      <c r="F36" s="444">
        <v>0</v>
      </c>
      <c r="G36" s="444">
        <v>0</v>
      </c>
      <c r="H36" s="444">
        <v>0</v>
      </c>
      <c r="I36" s="444">
        <v>0</v>
      </c>
      <c r="J36" s="444">
        <v>0</v>
      </c>
      <c r="K36" s="444">
        <v>0</v>
      </c>
      <c r="L36" s="444">
        <v>0</v>
      </c>
      <c r="M36" s="444">
        <v>0</v>
      </c>
      <c r="N36" s="444">
        <v>0</v>
      </c>
      <c r="O36" s="444">
        <f t="shared" si="1"/>
        <v>0</v>
      </c>
    </row>
    <row r="37" spans="1:15" s="302" customFormat="1" ht="21" customHeight="1">
      <c r="A37" s="345">
        <v>31</v>
      </c>
      <c r="B37" s="455" t="s">
        <v>1500</v>
      </c>
      <c r="C37" s="444">
        <v>0</v>
      </c>
      <c r="D37" s="444">
        <v>0</v>
      </c>
      <c r="E37" s="444">
        <v>0</v>
      </c>
      <c r="F37" s="444">
        <v>0</v>
      </c>
      <c r="G37" s="444">
        <v>0</v>
      </c>
      <c r="H37" s="444">
        <v>0</v>
      </c>
      <c r="I37" s="346">
        <v>1147</v>
      </c>
      <c r="J37" s="346">
        <v>85</v>
      </c>
      <c r="K37" s="444">
        <v>0</v>
      </c>
      <c r="L37" s="346">
        <v>684.59</v>
      </c>
      <c r="M37" s="444">
        <v>0</v>
      </c>
      <c r="N37" s="444">
        <v>0</v>
      </c>
      <c r="O37" s="346">
        <f t="shared" si="1"/>
        <v>1916.5900000000001</v>
      </c>
    </row>
    <row r="38" spans="1:15" s="302" customFormat="1" ht="21" customHeight="1">
      <c r="A38" s="345">
        <v>32</v>
      </c>
      <c r="B38" s="455" t="s">
        <v>1499</v>
      </c>
      <c r="C38" s="444">
        <v>0</v>
      </c>
      <c r="D38" s="444">
        <v>0</v>
      </c>
      <c r="E38" s="444">
        <v>0</v>
      </c>
      <c r="F38" s="444">
        <v>0</v>
      </c>
      <c r="G38" s="444">
        <v>0</v>
      </c>
      <c r="H38" s="444">
        <v>0</v>
      </c>
      <c r="I38" s="444">
        <v>0</v>
      </c>
      <c r="J38" s="444">
        <v>0</v>
      </c>
      <c r="K38" s="444">
        <v>0</v>
      </c>
      <c r="L38" s="444">
        <v>0</v>
      </c>
      <c r="M38" s="444">
        <v>0</v>
      </c>
      <c r="N38" s="444">
        <v>0</v>
      </c>
      <c r="O38" s="444">
        <f t="shared" si="1"/>
        <v>0</v>
      </c>
    </row>
    <row r="39" spans="1:15" s="302" customFormat="1" ht="21" customHeight="1">
      <c r="A39" s="345">
        <v>33</v>
      </c>
      <c r="B39" s="455" t="s">
        <v>1498</v>
      </c>
      <c r="C39" s="346">
        <v>1</v>
      </c>
      <c r="D39" s="444">
        <v>0</v>
      </c>
      <c r="E39" s="444">
        <v>0</v>
      </c>
      <c r="F39" s="444">
        <v>0</v>
      </c>
      <c r="G39" s="346">
        <v>7.95</v>
      </c>
      <c r="H39" s="346">
        <v>34.27464</v>
      </c>
      <c r="I39" s="444">
        <v>0</v>
      </c>
      <c r="J39" s="346">
        <v>40</v>
      </c>
      <c r="K39" s="444">
        <v>0</v>
      </c>
      <c r="L39" s="444">
        <v>0</v>
      </c>
      <c r="M39" s="444">
        <v>0</v>
      </c>
      <c r="N39" s="444">
        <v>0</v>
      </c>
      <c r="O39" s="346">
        <f t="shared" si="1"/>
        <v>83.22464</v>
      </c>
    </row>
    <row r="40" spans="1:15" s="302" customFormat="1" ht="21" customHeight="1">
      <c r="A40" s="345">
        <v>34</v>
      </c>
      <c r="B40" s="45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02" customFormat="1" ht="21" customHeight="1">
      <c r="A41" s="345">
        <v>35</v>
      </c>
      <c r="B41" s="45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02" customFormat="1" ht="21" customHeight="1">
      <c r="A42" s="345">
        <v>36</v>
      </c>
      <c r="B42" s="45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02" customFormat="1" ht="21" customHeight="1">
      <c r="A43" s="345">
        <v>37</v>
      </c>
      <c r="B43" s="45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s="302" customFormat="1" ht="21" customHeight="1">
      <c r="A44" s="345">
        <v>38</v>
      </c>
      <c r="B44" s="455" t="s">
        <v>1493</v>
      </c>
      <c r="C44" s="444">
        <v>0</v>
      </c>
      <c r="D44" s="444">
        <v>0</v>
      </c>
      <c r="E44" s="444">
        <v>0</v>
      </c>
      <c r="F44" s="346">
        <v>0.28791</v>
      </c>
      <c r="G44" s="444">
        <v>0</v>
      </c>
      <c r="H44" s="346">
        <v>2.00065</v>
      </c>
      <c r="I44" s="444">
        <v>0</v>
      </c>
      <c r="J44" s="346">
        <v>7.19745</v>
      </c>
      <c r="K44" s="346">
        <v>1.8991</v>
      </c>
      <c r="L44" s="444">
        <v>0</v>
      </c>
      <c r="M44" s="444">
        <v>0</v>
      </c>
      <c r="N44" s="346">
        <v>10.84669</v>
      </c>
      <c r="O44" s="346">
        <f t="shared" si="1"/>
        <v>22.2318</v>
      </c>
    </row>
    <row r="45" spans="1:15" s="302" customFormat="1" ht="21" customHeight="1">
      <c r="A45" s="345">
        <v>39</v>
      </c>
      <c r="B45" s="302" t="s">
        <v>1492</v>
      </c>
      <c r="C45" s="346">
        <v>67.8</v>
      </c>
      <c r="D45" s="454">
        <v>0</v>
      </c>
      <c r="E45" s="346">
        <v>136</v>
      </c>
      <c r="F45" s="346">
        <v>31.57436</v>
      </c>
      <c r="G45" s="444">
        <v>0</v>
      </c>
      <c r="H45" s="444">
        <v>0</v>
      </c>
      <c r="I45" s="444">
        <v>0</v>
      </c>
      <c r="J45" s="346">
        <v>23.7935</v>
      </c>
      <c r="K45" s="444">
        <v>0</v>
      </c>
      <c r="L45" s="444">
        <v>0</v>
      </c>
      <c r="M45" s="346">
        <v>1.06522</v>
      </c>
      <c r="N45" s="444">
        <v>0</v>
      </c>
      <c r="O45" s="346">
        <f t="shared" si="1"/>
        <v>260.23308000000003</v>
      </c>
    </row>
    <row r="46" spans="1:15" s="302" customFormat="1" ht="21" customHeight="1">
      <c r="A46" s="345">
        <v>40</v>
      </c>
      <c r="B46" s="455" t="s">
        <v>1491</v>
      </c>
      <c r="C46" s="444">
        <v>0</v>
      </c>
      <c r="D46" s="444">
        <v>0</v>
      </c>
      <c r="E46" s="346">
        <v>622.46</v>
      </c>
      <c r="F46" s="444">
        <v>0</v>
      </c>
      <c r="G46" s="346">
        <v>1702.14</v>
      </c>
      <c r="H46" s="346">
        <v>9495.28</v>
      </c>
      <c r="I46" s="346">
        <v>1655</v>
      </c>
      <c r="J46" s="346">
        <v>168.12</v>
      </c>
      <c r="K46" s="346">
        <v>1906.81</v>
      </c>
      <c r="L46" s="346">
        <v>26</v>
      </c>
      <c r="M46" s="346">
        <v>164.98</v>
      </c>
      <c r="N46" s="346">
        <v>2172.904</v>
      </c>
      <c r="O46" s="346">
        <f t="shared" si="1"/>
        <v>17913.694</v>
      </c>
    </row>
    <row r="47" spans="1:15" s="302" customFormat="1" ht="21" customHeight="1">
      <c r="A47" s="345">
        <v>41</v>
      </c>
      <c r="B47" s="302"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02" customFormat="1" ht="21" customHeight="1">
      <c r="A48" s="345">
        <v>42</v>
      </c>
      <c r="B48" s="302"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02" customFormat="1" ht="21" customHeight="1">
      <c r="A49" s="345">
        <v>43</v>
      </c>
      <c r="B49" s="455" t="s">
        <v>1488</v>
      </c>
      <c r="C49" s="346">
        <v>134.61</v>
      </c>
      <c r="D49" s="444">
        <v>0</v>
      </c>
      <c r="E49" s="444">
        <v>0</v>
      </c>
      <c r="F49" s="346">
        <v>29.48</v>
      </c>
      <c r="G49" s="346">
        <v>153</v>
      </c>
      <c r="H49" s="444">
        <v>0</v>
      </c>
      <c r="I49" s="346">
        <v>1</v>
      </c>
      <c r="J49" s="444">
        <v>0</v>
      </c>
      <c r="K49" s="346">
        <v>20.8395</v>
      </c>
      <c r="L49" s="444">
        <v>0</v>
      </c>
      <c r="M49" s="346">
        <v>26</v>
      </c>
      <c r="N49" s="444">
        <v>0</v>
      </c>
      <c r="O49" s="346">
        <f t="shared" si="1"/>
        <v>364.9295</v>
      </c>
    </row>
    <row r="50" spans="1:15" s="302" customFormat="1" ht="21" customHeight="1">
      <c r="A50" s="345">
        <v>44</v>
      </c>
      <c r="B50" s="302"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02" customFormat="1" ht="21" customHeight="1">
      <c r="A51" s="345">
        <v>45</v>
      </c>
      <c r="B51" s="455" t="s">
        <v>1486</v>
      </c>
      <c r="C51" s="346">
        <v>31.15</v>
      </c>
      <c r="D51" s="444">
        <v>0</v>
      </c>
      <c r="E51" s="346">
        <v>7.9801</v>
      </c>
      <c r="F51" s="444">
        <v>0</v>
      </c>
      <c r="G51" s="444">
        <v>0</v>
      </c>
      <c r="H51" s="444">
        <v>0</v>
      </c>
      <c r="I51" s="444">
        <v>0</v>
      </c>
      <c r="J51" s="346">
        <v>49.59</v>
      </c>
      <c r="K51" s="444">
        <v>0</v>
      </c>
      <c r="L51" s="444">
        <v>0</v>
      </c>
      <c r="M51" s="346">
        <v>1.1376</v>
      </c>
      <c r="N51" s="346">
        <v>21.62</v>
      </c>
      <c r="O51" s="346">
        <f t="shared" si="1"/>
        <v>111.47770000000001</v>
      </c>
    </row>
    <row r="52" spans="1:15" s="302" customFormat="1" ht="21" customHeight="1">
      <c r="A52" s="345">
        <v>46</v>
      </c>
      <c r="B52" s="45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02" customFormat="1" ht="21" customHeight="1">
      <c r="A53" s="345">
        <v>47</v>
      </c>
      <c r="B53" s="455" t="s">
        <v>1484</v>
      </c>
      <c r="C53" s="444">
        <v>0</v>
      </c>
      <c r="D53" s="444">
        <v>0</v>
      </c>
      <c r="E53" s="444">
        <v>0</v>
      </c>
      <c r="F53" s="444">
        <v>0</v>
      </c>
      <c r="G53" s="444">
        <v>0</v>
      </c>
      <c r="H53" s="444">
        <v>0</v>
      </c>
      <c r="I53" s="444">
        <v>0</v>
      </c>
      <c r="J53" s="346">
        <v>12.3375</v>
      </c>
      <c r="K53" s="346">
        <v>56.059</v>
      </c>
      <c r="L53" s="444">
        <v>0</v>
      </c>
      <c r="M53" s="444">
        <v>0</v>
      </c>
      <c r="N53" s="444">
        <v>0</v>
      </c>
      <c r="O53" s="346">
        <f t="shared" si="1"/>
        <v>68.3965</v>
      </c>
    </row>
    <row r="54" spans="1:15" s="302" customFormat="1" ht="21" customHeight="1">
      <c r="A54" s="345">
        <v>48</v>
      </c>
      <c r="B54" s="455" t="s">
        <v>1483</v>
      </c>
      <c r="C54" s="444">
        <v>0</v>
      </c>
      <c r="D54" s="444">
        <v>0</v>
      </c>
      <c r="E54" s="444">
        <v>0</v>
      </c>
      <c r="F54" s="444">
        <v>0</v>
      </c>
      <c r="G54" s="444">
        <v>0</v>
      </c>
      <c r="H54" s="444">
        <v>0</v>
      </c>
      <c r="I54" s="346">
        <v>1040</v>
      </c>
      <c r="J54" s="444">
        <v>0</v>
      </c>
      <c r="K54" s="444">
        <v>0</v>
      </c>
      <c r="L54" s="346">
        <v>473.2</v>
      </c>
      <c r="M54" s="444">
        <v>0</v>
      </c>
      <c r="N54" s="444">
        <v>0</v>
      </c>
      <c r="O54" s="346">
        <f t="shared" si="1"/>
        <v>1513.2</v>
      </c>
    </row>
    <row r="55" spans="1:15" s="302" customFormat="1" ht="21" customHeight="1">
      <c r="A55" s="345">
        <v>49</v>
      </c>
      <c r="B55" s="455" t="s">
        <v>1482</v>
      </c>
      <c r="C55" s="346">
        <v>109.25</v>
      </c>
      <c r="D55" s="444">
        <v>0</v>
      </c>
      <c r="E55" s="444">
        <v>0</v>
      </c>
      <c r="F55" s="346">
        <v>217.65</v>
      </c>
      <c r="G55" s="444">
        <v>0</v>
      </c>
      <c r="H55" s="444">
        <v>0</v>
      </c>
      <c r="I55" s="346">
        <v>318.8</v>
      </c>
      <c r="J55" s="346">
        <v>219.5</v>
      </c>
      <c r="K55" s="444">
        <v>0</v>
      </c>
      <c r="L55" s="444">
        <v>0</v>
      </c>
      <c r="M55" s="346">
        <v>556.4</v>
      </c>
      <c r="N55" s="444">
        <v>0</v>
      </c>
      <c r="O55" s="346">
        <f t="shared" si="1"/>
        <v>1421.6</v>
      </c>
    </row>
    <row r="56" spans="1:15" s="302" customFormat="1" ht="21" customHeight="1">
      <c r="A56" s="345">
        <v>50</v>
      </c>
      <c r="B56" s="455" t="s">
        <v>1481</v>
      </c>
      <c r="C56" s="444">
        <v>0</v>
      </c>
      <c r="D56" s="346">
        <v>807.49</v>
      </c>
      <c r="E56" s="444">
        <v>0</v>
      </c>
      <c r="F56" s="346">
        <v>815.30656</v>
      </c>
      <c r="G56" s="346">
        <v>162.43</v>
      </c>
      <c r="H56" s="346">
        <v>700</v>
      </c>
      <c r="I56" s="346">
        <v>259.30042</v>
      </c>
      <c r="J56" s="346">
        <v>92.05279</v>
      </c>
      <c r="K56" s="346">
        <v>486.1519</v>
      </c>
      <c r="L56" s="346">
        <v>1591.55707</v>
      </c>
      <c r="M56" s="444">
        <v>0</v>
      </c>
      <c r="N56" s="346">
        <v>1810.96105</v>
      </c>
      <c r="O56" s="346">
        <f t="shared" si="1"/>
        <v>6725.24979</v>
      </c>
    </row>
    <row r="57" spans="1:15" s="302" customFormat="1" ht="21" customHeight="1">
      <c r="A57" s="345">
        <v>51</v>
      </c>
      <c r="B57" s="455" t="s">
        <v>1480</v>
      </c>
      <c r="C57" s="444">
        <v>0</v>
      </c>
      <c r="D57" s="444">
        <v>0</v>
      </c>
      <c r="E57" s="444">
        <v>0</v>
      </c>
      <c r="F57" s="444">
        <v>0</v>
      </c>
      <c r="G57" s="444">
        <v>0</v>
      </c>
      <c r="H57" s="444">
        <v>0</v>
      </c>
      <c r="I57" s="444">
        <v>0</v>
      </c>
      <c r="J57" s="444">
        <v>0</v>
      </c>
      <c r="K57" s="444">
        <v>0</v>
      </c>
      <c r="L57" s="346">
        <v>3.85</v>
      </c>
      <c r="M57" s="444">
        <v>0</v>
      </c>
      <c r="N57" s="444">
        <v>0</v>
      </c>
      <c r="O57" s="346">
        <f t="shared" si="1"/>
        <v>3.85</v>
      </c>
    </row>
    <row r="58" spans="1:15" s="302" customFormat="1" ht="21" customHeight="1">
      <c r="A58" s="345">
        <v>52</v>
      </c>
      <c r="B58" s="455" t="s">
        <v>1479</v>
      </c>
      <c r="C58" s="444">
        <v>0</v>
      </c>
      <c r="D58" s="444">
        <v>0</v>
      </c>
      <c r="E58" s="346">
        <v>1905.45</v>
      </c>
      <c r="F58" s="346">
        <v>3.99</v>
      </c>
      <c r="G58" s="346">
        <v>70.41</v>
      </c>
      <c r="H58" s="346">
        <v>15.86</v>
      </c>
      <c r="I58" s="444">
        <v>0</v>
      </c>
      <c r="J58" s="444">
        <v>0</v>
      </c>
      <c r="K58" s="444">
        <v>0</v>
      </c>
      <c r="L58" s="346">
        <v>1038.75</v>
      </c>
      <c r="M58" s="346">
        <v>391.5</v>
      </c>
      <c r="N58" s="346">
        <v>19.18</v>
      </c>
      <c r="O58" s="346">
        <f t="shared" si="1"/>
        <v>3445.14</v>
      </c>
    </row>
    <row r="59" spans="1:15" s="302" customFormat="1" ht="21" customHeight="1">
      <c r="A59" s="345">
        <v>53</v>
      </c>
      <c r="B59" s="455" t="s">
        <v>1478</v>
      </c>
      <c r="C59" s="346">
        <v>1.33722</v>
      </c>
      <c r="D59" s="444">
        <v>0</v>
      </c>
      <c r="E59" s="444">
        <v>0</v>
      </c>
      <c r="F59" s="444">
        <v>0</v>
      </c>
      <c r="G59" s="444">
        <v>0</v>
      </c>
      <c r="H59" s="444">
        <v>0</v>
      </c>
      <c r="I59" s="444">
        <v>0</v>
      </c>
      <c r="J59" s="444">
        <v>0</v>
      </c>
      <c r="K59" s="346">
        <v>65.0414</v>
      </c>
      <c r="L59" s="346">
        <v>4.8</v>
      </c>
      <c r="M59" s="444">
        <v>0</v>
      </c>
      <c r="N59" s="346">
        <v>35.98788</v>
      </c>
      <c r="O59" s="346">
        <f t="shared" si="1"/>
        <v>107.16649999999998</v>
      </c>
    </row>
    <row r="60" spans="1:15" ht="22.5" customHeight="1">
      <c r="A60" s="345" t="s">
        <v>1551</v>
      </c>
      <c r="B60" s="455" t="s">
        <v>1550</v>
      </c>
      <c r="C60" s="444">
        <v>0</v>
      </c>
      <c r="D60" s="444">
        <v>0</v>
      </c>
      <c r="E60" s="444">
        <v>0</v>
      </c>
      <c r="F60" s="444">
        <v>0</v>
      </c>
      <c r="G60" s="346">
        <v>1641.24</v>
      </c>
      <c r="H60" s="444">
        <v>0</v>
      </c>
      <c r="I60" s="444">
        <v>0</v>
      </c>
      <c r="J60" s="346">
        <v>1031.97</v>
      </c>
      <c r="K60" s="444">
        <v>0</v>
      </c>
      <c r="L60" s="346">
        <v>73.73</v>
      </c>
      <c r="M60" s="444">
        <v>0</v>
      </c>
      <c r="N60" s="346">
        <v>483.68</v>
      </c>
      <c r="O60" s="346">
        <f t="shared" si="1"/>
        <v>3230.62</v>
      </c>
    </row>
    <row r="61" spans="2:15" ht="22.5" customHeight="1">
      <c r="B61" s="308" t="s">
        <v>409</v>
      </c>
      <c r="C61" s="330">
        <f aca="true" t="shared" si="2" ref="C61:N61">SUM(C7:C60)</f>
        <v>7418.42262</v>
      </c>
      <c r="D61" s="330">
        <f t="shared" si="2"/>
        <v>6774.03</v>
      </c>
      <c r="E61" s="330">
        <f t="shared" si="2"/>
        <v>10539.280100000002</v>
      </c>
      <c r="F61" s="330">
        <f t="shared" si="2"/>
        <v>19033.464830000004</v>
      </c>
      <c r="G61" s="330">
        <f t="shared" si="2"/>
        <v>11921.32513</v>
      </c>
      <c r="H61" s="330">
        <f t="shared" si="2"/>
        <v>45539.54769</v>
      </c>
      <c r="I61" s="330">
        <f t="shared" si="2"/>
        <v>15846.768339999999</v>
      </c>
      <c r="J61" s="330">
        <f t="shared" si="2"/>
        <v>9700.770989999999</v>
      </c>
      <c r="K61" s="330">
        <f t="shared" si="2"/>
        <v>11104.94466</v>
      </c>
      <c r="L61" s="330">
        <f t="shared" si="2"/>
        <v>19002.657069999997</v>
      </c>
      <c r="M61" s="330">
        <f t="shared" si="2"/>
        <v>36539.234090000005</v>
      </c>
      <c r="N61" s="330">
        <f t="shared" si="2"/>
        <v>31870.722599999994</v>
      </c>
      <c r="O61" s="346">
        <f t="shared" si="1"/>
        <v>225291.16812</v>
      </c>
    </row>
    <row r="62" spans="2:15" ht="18.75" customHeight="1">
      <c r="B62" s="338" t="s">
        <v>1477</v>
      </c>
      <c r="C62" s="330">
        <f>(C61/O61)*100</f>
        <v>3.2928155514949533</v>
      </c>
      <c r="D62" s="330">
        <f>(D61/O61)*100</f>
        <v>3.0067889729223</v>
      </c>
      <c r="E62" s="330">
        <f>(E61/O61)*100</f>
        <v>4.678070688677115</v>
      </c>
      <c r="F62" s="330">
        <f>(F61/O61)*100</f>
        <v>8.448384811899038</v>
      </c>
      <c r="G62" s="330">
        <f>(G61/O61)*100</f>
        <v>5.291519072620804</v>
      </c>
      <c r="H62" s="330">
        <f>(H61/O61)*100</f>
        <v>20.21364089414443</v>
      </c>
      <c r="I62" s="330">
        <f>(I61/O61)*100</f>
        <v>7.033905710657646</v>
      </c>
      <c r="J62" s="330">
        <f>(J61/O61)*100</f>
        <v>4.305881615755546</v>
      </c>
      <c r="K62" s="330">
        <f>(K61/O61)*100</f>
        <v>4.929152240040327</v>
      </c>
      <c r="L62" s="330">
        <f>(L61/O61)*100</f>
        <v>8.434710170208866</v>
      </c>
      <c r="M62" s="330">
        <f>(M61/O61)*100</f>
        <v>16.218671328712542</v>
      </c>
      <c r="N62" s="330">
        <f>(N61/O61)*100</f>
        <v>14.146458942866435</v>
      </c>
      <c r="O62" s="346">
        <f t="shared" si="1"/>
        <v>100</v>
      </c>
    </row>
    <row r="63" spans="2:14" ht="21" customHeight="1">
      <c r="B63" s="338" t="s">
        <v>1476</v>
      </c>
      <c r="C63" s="330">
        <f>C62</f>
        <v>3.2928155514949533</v>
      </c>
      <c r="D63" s="330">
        <f aca="true" t="shared" si="3" ref="D63:N63">C63+D62</f>
        <v>6.299604524417253</v>
      </c>
      <c r="E63" s="330">
        <f t="shared" si="3"/>
        <v>10.977675213094368</v>
      </c>
      <c r="F63" s="330">
        <f t="shared" si="3"/>
        <v>19.426060024993404</v>
      </c>
      <c r="G63" s="330">
        <f t="shared" si="3"/>
        <v>24.71757909761421</v>
      </c>
      <c r="H63" s="330">
        <f t="shared" si="3"/>
        <v>44.93121999175864</v>
      </c>
      <c r="I63" s="330">
        <f t="shared" si="3"/>
        <v>51.96512570241629</v>
      </c>
      <c r="J63" s="330">
        <f t="shared" si="3"/>
        <v>56.27100731817183</v>
      </c>
      <c r="K63" s="330">
        <f t="shared" si="3"/>
        <v>61.200159558212164</v>
      </c>
      <c r="L63" s="330">
        <f t="shared" si="3"/>
        <v>69.63486972842102</v>
      </c>
      <c r="M63" s="330">
        <f t="shared" si="3"/>
        <v>85.85354105713357</v>
      </c>
      <c r="N63" s="330">
        <f t="shared" si="3"/>
        <v>100</v>
      </c>
    </row>
  </sheetData>
  <sheetProtection/>
  <mergeCells count="4">
    <mergeCell ref="A1:O1"/>
    <mergeCell ref="A2:O2"/>
    <mergeCell ref="A3:O3"/>
    <mergeCell ref="A4:O4"/>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708661417322835" right="0.708661417322835" top="0.748031496062992" bottom="0.748031496062992" header="0.31496062992126" footer="0.31496062992126"/>
  <pageSetup firstPageNumber="192" useFirstPageNumber="1" horizontalDpi="600" verticalDpi="600" orientation="landscape" paperSize="9" scale="67" r:id="rId41"/>
  <headerFooter>
    <oddFooter>&amp;C&amp;P</oddFooter>
  </headerFooter>
  <colBreaks count="1" manualBreakCount="1">
    <brk id="15" max="65535" man="1"/>
  </colBreaks>
</worksheet>
</file>

<file path=xl/worksheets/sheet61.xml><?xml version="1.0" encoding="utf-8"?>
<worksheet xmlns="http://schemas.openxmlformats.org/spreadsheetml/2006/main" xmlns:r="http://schemas.openxmlformats.org/officeDocument/2006/relationships">
  <dimension ref="A1:Q63"/>
  <sheetViews>
    <sheetView zoomScalePageLayoutView="0" workbookViewId="0" topLeftCell="A1">
      <selection activeCell="A2" sqref="A2:O2"/>
    </sheetView>
  </sheetViews>
  <sheetFormatPr defaultColWidth="10.28125" defaultRowHeight="15"/>
  <cols>
    <col min="1" max="1" width="8.7109375" style="366" bestFit="1" customWidth="1"/>
    <col min="2" max="2" width="54.7109375" style="329" bestFit="1" customWidth="1"/>
    <col min="3" max="4" width="9.00390625" style="329" bestFit="1" customWidth="1"/>
    <col min="5" max="6" width="8.7109375" style="329" bestFit="1" customWidth="1"/>
    <col min="7" max="7" width="8.421875" style="329" bestFit="1" customWidth="1"/>
    <col min="8" max="9" width="8.7109375" style="329" bestFit="1" customWidth="1"/>
    <col min="10" max="10" width="8.421875" style="329" bestFit="1" customWidth="1"/>
    <col min="11" max="11" width="9.00390625" style="329" bestFit="1" customWidth="1"/>
    <col min="12" max="12" width="9.7109375" style="329" bestFit="1" customWidth="1"/>
    <col min="13" max="13" width="8.421875" style="329" bestFit="1" customWidth="1"/>
    <col min="14" max="14" width="9.8515625" style="329" bestFit="1" customWidth="1"/>
    <col min="15" max="15" width="9.7109375" style="329" bestFit="1" customWidth="1"/>
    <col min="16" max="16384" width="10.28125" style="329" customWidth="1"/>
  </cols>
  <sheetData>
    <row r="1" spans="1:15" s="330" customFormat="1" ht="20.25" customHeight="1">
      <c r="A1" s="662" t="s">
        <v>1549</v>
      </c>
      <c r="B1" s="662"/>
      <c r="C1" s="662"/>
      <c r="D1" s="662"/>
      <c r="E1" s="662"/>
      <c r="F1" s="662"/>
      <c r="G1" s="662"/>
      <c r="H1" s="662"/>
      <c r="I1" s="662"/>
      <c r="J1" s="662"/>
      <c r="K1" s="662"/>
      <c r="L1" s="662"/>
      <c r="M1" s="662"/>
      <c r="N1" s="662"/>
      <c r="O1" s="662"/>
    </row>
    <row r="2" spans="1:15" s="330" customFormat="1" ht="20.25" customHeight="1">
      <c r="A2" s="663" t="s">
        <v>1548</v>
      </c>
      <c r="B2" s="663"/>
      <c r="C2" s="663"/>
      <c r="D2" s="663"/>
      <c r="E2" s="663"/>
      <c r="F2" s="663"/>
      <c r="G2" s="663"/>
      <c r="H2" s="663"/>
      <c r="I2" s="663"/>
      <c r="J2" s="663"/>
      <c r="K2" s="663"/>
      <c r="L2" s="663"/>
      <c r="M2" s="663"/>
      <c r="N2" s="663"/>
      <c r="O2" s="663"/>
    </row>
    <row r="3" spans="1:15" ht="23.25" customHeight="1">
      <c r="A3" s="639" t="s">
        <v>117</v>
      </c>
      <c r="B3" s="639"/>
      <c r="C3" s="639"/>
      <c r="D3" s="639"/>
      <c r="E3" s="639"/>
      <c r="F3" s="639"/>
      <c r="G3" s="639"/>
      <c r="H3" s="639"/>
      <c r="I3" s="639"/>
      <c r="J3" s="639"/>
      <c r="K3" s="639"/>
      <c r="L3" s="639"/>
      <c r="M3" s="639"/>
      <c r="N3" s="639"/>
      <c r="O3" s="639"/>
    </row>
    <row r="4" spans="1:15" ht="23.25" customHeight="1">
      <c r="A4" s="639" t="s">
        <v>1546</v>
      </c>
      <c r="B4" s="639"/>
      <c r="C4" s="639"/>
      <c r="D4" s="639"/>
      <c r="E4" s="639"/>
      <c r="F4" s="639"/>
      <c r="G4" s="639"/>
      <c r="H4" s="639"/>
      <c r="I4" s="639"/>
      <c r="J4" s="639"/>
      <c r="K4" s="639"/>
      <c r="L4" s="639"/>
      <c r="M4" s="639"/>
      <c r="N4" s="639"/>
      <c r="O4" s="639"/>
    </row>
    <row r="5" spans="14:15" ht="12.75">
      <c r="N5" s="619" t="s">
        <v>1545</v>
      </c>
      <c r="O5" s="619"/>
    </row>
    <row r="6" spans="1:15" s="307" customFormat="1" ht="21" customHeight="1">
      <c r="A6" s="308" t="s">
        <v>1544</v>
      </c>
      <c r="B6" s="308" t="s">
        <v>1543</v>
      </c>
      <c r="C6" s="308" t="s">
        <v>1542</v>
      </c>
      <c r="D6" s="308" t="s">
        <v>1541</v>
      </c>
      <c r="E6" s="308" t="s">
        <v>1540</v>
      </c>
      <c r="F6" s="308" t="s">
        <v>1539</v>
      </c>
      <c r="G6" s="308" t="s">
        <v>1538</v>
      </c>
      <c r="H6" s="308" t="s">
        <v>1537</v>
      </c>
      <c r="I6" s="308" t="s">
        <v>1536</v>
      </c>
      <c r="J6" s="308" t="s">
        <v>1535</v>
      </c>
      <c r="K6" s="308" t="s">
        <v>1534</v>
      </c>
      <c r="L6" s="308" t="s">
        <v>1533</v>
      </c>
      <c r="M6" s="308" t="s">
        <v>1532</v>
      </c>
      <c r="N6" s="308" t="s">
        <v>1531</v>
      </c>
      <c r="O6" s="308" t="s">
        <v>409</v>
      </c>
    </row>
    <row r="7" spans="1:15" s="302" customFormat="1" ht="21" customHeight="1">
      <c r="A7" s="345">
        <v>1</v>
      </c>
      <c r="B7" s="302" t="s">
        <v>1530</v>
      </c>
      <c r="C7" s="346">
        <v>492.86</v>
      </c>
      <c r="D7" s="346">
        <v>1900</v>
      </c>
      <c r="E7" s="444">
        <v>0</v>
      </c>
      <c r="F7" s="346">
        <v>46.75</v>
      </c>
      <c r="G7" s="346">
        <v>183.23</v>
      </c>
      <c r="H7" s="346">
        <v>274.02</v>
      </c>
      <c r="I7" s="346">
        <v>652.2262</v>
      </c>
      <c r="J7" s="444">
        <v>0</v>
      </c>
      <c r="K7" s="346">
        <v>2195.72</v>
      </c>
      <c r="L7" s="346">
        <v>0.02017</v>
      </c>
      <c r="M7" s="346">
        <v>18.93</v>
      </c>
      <c r="N7" s="346">
        <v>444.91</v>
      </c>
      <c r="O7" s="346">
        <f aca="true" t="shared" si="0" ref="O7:O35">SUM(C7:N7)</f>
        <v>6208.66637</v>
      </c>
    </row>
    <row r="8" spans="1:15" s="302" customFormat="1" ht="21" customHeight="1">
      <c r="A8" s="345">
        <v>2</v>
      </c>
      <c r="B8" s="302" t="s">
        <v>1529</v>
      </c>
      <c r="C8" s="444">
        <v>0</v>
      </c>
      <c r="D8" s="444">
        <v>0</v>
      </c>
      <c r="E8" s="444">
        <v>0</v>
      </c>
      <c r="F8" s="444">
        <v>0</v>
      </c>
      <c r="G8" s="444">
        <v>0</v>
      </c>
      <c r="H8" s="444">
        <v>0</v>
      </c>
      <c r="I8" s="444">
        <v>0</v>
      </c>
      <c r="J8" s="444">
        <v>0</v>
      </c>
      <c r="K8" s="444">
        <v>0</v>
      </c>
      <c r="L8" s="444">
        <v>0</v>
      </c>
      <c r="M8" s="444">
        <v>0</v>
      </c>
      <c r="N8" s="444">
        <v>0</v>
      </c>
      <c r="O8" s="444">
        <f t="shared" si="0"/>
        <v>0</v>
      </c>
    </row>
    <row r="9" spans="1:15" s="302" customFormat="1" ht="21" customHeight="1">
      <c r="A9" s="345">
        <v>3</v>
      </c>
      <c r="B9" s="302" t="s">
        <v>1528</v>
      </c>
      <c r="C9" s="444">
        <v>0</v>
      </c>
      <c r="D9" s="444">
        <v>0</v>
      </c>
      <c r="E9" s="444">
        <v>0</v>
      </c>
      <c r="F9" s="444">
        <v>0</v>
      </c>
      <c r="G9" s="444">
        <v>0</v>
      </c>
      <c r="H9" s="444">
        <v>0</v>
      </c>
      <c r="I9" s="444">
        <v>0</v>
      </c>
      <c r="J9" s="444">
        <v>0</v>
      </c>
      <c r="K9" s="444">
        <v>0</v>
      </c>
      <c r="L9" s="444">
        <v>0</v>
      </c>
      <c r="M9" s="444">
        <v>0</v>
      </c>
      <c r="N9" s="444">
        <v>0</v>
      </c>
      <c r="O9" s="444">
        <f t="shared" si="0"/>
        <v>0</v>
      </c>
    </row>
    <row r="10" spans="1:15" s="302" customFormat="1" ht="21" customHeight="1">
      <c r="A10" s="345">
        <v>4</v>
      </c>
      <c r="B10" s="302"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02" customFormat="1" ht="21" customHeight="1">
      <c r="A11" s="345">
        <v>5</v>
      </c>
      <c r="B11" s="45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02" customFormat="1" ht="21" customHeight="1">
      <c r="A12" s="345">
        <v>6</v>
      </c>
      <c r="B12" s="302"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02" customFormat="1" ht="21" customHeight="1">
      <c r="A13" s="345">
        <v>7</v>
      </c>
      <c r="B13" s="302" t="s">
        <v>1524</v>
      </c>
      <c r="C13" s="346">
        <v>298.87</v>
      </c>
      <c r="D13" s="444">
        <v>0</v>
      </c>
      <c r="E13" s="444">
        <v>0</v>
      </c>
      <c r="F13" s="444">
        <v>0</v>
      </c>
      <c r="G13" s="444">
        <v>0</v>
      </c>
      <c r="H13" s="444">
        <v>0</v>
      </c>
      <c r="I13" s="444">
        <v>0</v>
      </c>
      <c r="J13" s="444">
        <v>0</v>
      </c>
      <c r="K13" s="444">
        <v>0</v>
      </c>
      <c r="L13" s="444">
        <v>0</v>
      </c>
      <c r="M13" s="444">
        <v>0</v>
      </c>
      <c r="N13" s="444">
        <v>0</v>
      </c>
      <c r="O13" s="302">
        <f t="shared" si="0"/>
        <v>298.87</v>
      </c>
    </row>
    <row r="14" spans="1:15" s="302" customFormat="1" ht="21" customHeight="1">
      <c r="A14" s="345">
        <v>8</v>
      </c>
      <c r="B14" s="455" t="s">
        <v>1523</v>
      </c>
      <c r="C14" s="444">
        <v>0</v>
      </c>
      <c r="D14" s="444">
        <v>0</v>
      </c>
      <c r="E14" s="346">
        <v>170</v>
      </c>
      <c r="F14" s="444">
        <v>0</v>
      </c>
      <c r="G14" s="444">
        <v>0</v>
      </c>
      <c r="H14" s="444">
        <v>0</v>
      </c>
      <c r="I14" s="444">
        <v>0</v>
      </c>
      <c r="J14" s="444">
        <v>0</v>
      </c>
      <c r="K14" s="346">
        <v>50</v>
      </c>
      <c r="L14" s="444">
        <v>0</v>
      </c>
      <c r="M14" s="444">
        <v>0</v>
      </c>
      <c r="N14" s="444">
        <v>0</v>
      </c>
      <c r="O14" s="346">
        <f t="shared" si="0"/>
        <v>220</v>
      </c>
    </row>
    <row r="15" spans="1:15" s="302" customFormat="1" ht="21" customHeight="1">
      <c r="A15" s="345">
        <v>9</v>
      </c>
      <c r="B15" s="45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02" customFormat="1" ht="21" customHeight="1">
      <c r="A16" s="345">
        <v>10</v>
      </c>
      <c r="B16" s="455" t="s">
        <v>1521</v>
      </c>
      <c r="C16" s="444">
        <v>0</v>
      </c>
      <c r="D16" s="444">
        <v>0</v>
      </c>
      <c r="E16" s="444">
        <v>0</v>
      </c>
      <c r="F16" s="444">
        <v>0</v>
      </c>
      <c r="G16" s="444">
        <v>0</v>
      </c>
      <c r="H16" s="444">
        <v>0</v>
      </c>
      <c r="I16" s="444">
        <v>0</v>
      </c>
      <c r="J16" s="444">
        <v>0</v>
      </c>
      <c r="K16" s="444">
        <v>0</v>
      </c>
      <c r="L16" s="444">
        <v>0</v>
      </c>
      <c r="M16" s="444">
        <v>0</v>
      </c>
      <c r="N16" s="444">
        <v>0</v>
      </c>
      <c r="O16" s="444">
        <f t="shared" si="0"/>
        <v>0</v>
      </c>
    </row>
    <row r="17" spans="1:15" s="302" customFormat="1" ht="21" customHeight="1">
      <c r="A17" s="345">
        <v>11</v>
      </c>
      <c r="B17" s="45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02" customFormat="1" ht="21" customHeight="1">
      <c r="A18" s="345">
        <v>12</v>
      </c>
      <c r="B18" s="455" t="s">
        <v>1519</v>
      </c>
      <c r="C18" s="346">
        <v>2304.13192</v>
      </c>
      <c r="D18" s="346">
        <v>1000</v>
      </c>
      <c r="E18" s="444">
        <v>0</v>
      </c>
      <c r="F18" s="444">
        <v>0</v>
      </c>
      <c r="G18" s="346">
        <v>985.53</v>
      </c>
      <c r="H18" s="346">
        <v>1564.39</v>
      </c>
      <c r="I18" s="346">
        <v>1625.22</v>
      </c>
      <c r="J18" s="346">
        <v>141.67265</v>
      </c>
      <c r="K18" s="444">
        <v>0</v>
      </c>
      <c r="L18" s="346">
        <v>941.72507</v>
      </c>
      <c r="M18" s="346">
        <v>104.4</v>
      </c>
      <c r="N18" s="346">
        <v>714.51102</v>
      </c>
      <c r="O18" s="346">
        <f t="shared" si="0"/>
        <v>9381.58066</v>
      </c>
    </row>
    <row r="19" spans="1:15" s="302" customFormat="1" ht="21" customHeight="1">
      <c r="A19" s="345">
        <v>13</v>
      </c>
      <c r="B19" s="45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02" customFormat="1" ht="21" customHeight="1">
      <c r="A20" s="345">
        <v>14</v>
      </c>
      <c r="B20" s="455" t="s">
        <v>1517</v>
      </c>
      <c r="C20" s="444">
        <v>0</v>
      </c>
      <c r="D20" s="444">
        <v>0</v>
      </c>
      <c r="E20" s="346">
        <v>13.54536</v>
      </c>
      <c r="F20" s="444">
        <v>0</v>
      </c>
      <c r="G20" s="444">
        <v>0</v>
      </c>
      <c r="H20" s="346">
        <v>151.84</v>
      </c>
      <c r="I20" s="444">
        <v>0</v>
      </c>
      <c r="J20" s="346">
        <v>161.055</v>
      </c>
      <c r="K20" s="444">
        <v>0</v>
      </c>
      <c r="L20" s="346">
        <v>129.27135</v>
      </c>
      <c r="M20" s="346">
        <v>42.34</v>
      </c>
      <c r="N20" s="346">
        <v>223.2992</v>
      </c>
      <c r="O20" s="346">
        <f t="shared" si="0"/>
        <v>721.3509100000001</v>
      </c>
    </row>
    <row r="21" spans="1:15" s="302" customFormat="1" ht="21" customHeight="1">
      <c r="A21" s="345">
        <v>15</v>
      </c>
      <c r="B21" s="45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s="302" customFormat="1" ht="21" customHeight="1">
      <c r="A22" s="345">
        <v>16</v>
      </c>
      <c r="B22" s="455" t="s">
        <v>1515</v>
      </c>
      <c r="C22" s="346">
        <v>1601.77362</v>
      </c>
      <c r="D22" s="346">
        <v>752.09</v>
      </c>
      <c r="E22" s="346">
        <v>1647.68</v>
      </c>
      <c r="F22" s="346">
        <v>5043.19</v>
      </c>
      <c r="G22" s="346">
        <v>513.29</v>
      </c>
      <c r="H22" s="346">
        <v>604.03</v>
      </c>
      <c r="I22" s="346">
        <v>197.48</v>
      </c>
      <c r="J22" s="346">
        <v>1495</v>
      </c>
      <c r="K22" s="346">
        <v>2229.54</v>
      </c>
      <c r="L22" s="346">
        <v>18700</v>
      </c>
      <c r="M22" s="346">
        <v>1434.79</v>
      </c>
      <c r="N22" s="346">
        <v>17008.915</v>
      </c>
      <c r="O22" s="346">
        <f t="shared" si="0"/>
        <v>51227.77862</v>
      </c>
    </row>
    <row r="23" spans="1:15" s="302" customFormat="1" ht="21" customHeight="1">
      <c r="A23" s="345">
        <v>17</v>
      </c>
      <c r="B23" s="45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02" customFormat="1" ht="21" customHeight="1">
      <c r="A24" s="345">
        <v>18</v>
      </c>
      <c r="B24" s="455" t="s">
        <v>1513</v>
      </c>
      <c r="C24" s="346">
        <v>267.738</v>
      </c>
      <c r="D24" s="444">
        <v>0</v>
      </c>
      <c r="E24" s="346">
        <v>472.192</v>
      </c>
      <c r="F24" s="444">
        <v>0</v>
      </c>
      <c r="G24" s="346">
        <v>347.74</v>
      </c>
      <c r="H24" s="444">
        <v>0</v>
      </c>
      <c r="I24" s="346">
        <v>749</v>
      </c>
      <c r="J24" s="346">
        <v>98.28</v>
      </c>
      <c r="K24" s="346">
        <v>90</v>
      </c>
      <c r="L24" s="346">
        <v>346.05</v>
      </c>
      <c r="M24" s="346">
        <v>583</v>
      </c>
      <c r="N24" s="346">
        <v>1260.879</v>
      </c>
      <c r="O24" s="346">
        <f t="shared" si="0"/>
        <v>4214.879</v>
      </c>
    </row>
    <row r="25" spans="1:15" s="302" customFormat="1" ht="21" customHeight="1">
      <c r="A25" s="345">
        <v>19</v>
      </c>
      <c r="B25" s="302"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02" customFormat="1" ht="21" customHeight="1">
      <c r="A26" s="345">
        <v>20</v>
      </c>
      <c r="B26" s="455" t="s">
        <v>1511</v>
      </c>
      <c r="C26" s="444">
        <v>0</v>
      </c>
      <c r="D26" s="346">
        <v>159.19759</v>
      </c>
      <c r="E26" s="444">
        <v>0</v>
      </c>
      <c r="F26" s="444">
        <v>0</v>
      </c>
      <c r="G26" s="444">
        <v>0</v>
      </c>
      <c r="H26" s="444">
        <v>0</v>
      </c>
      <c r="I26" s="444">
        <v>0</v>
      </c>
      <c r="J26" s="346">
        <v>738.22</v>
      </c>
      <c r="K26" s="444">
        <v>0</v>
      </c>
      <c r="L26" s="444">
        <v>0</v>
      </c>
      <c r="M26" s="346">
        <v>255.83</v>
      </c>
      <c r="N26" s="346">
        <v>5.76</v>
      </c>
      <c r="O26" s="346">
        <f t="shared" si="0"/>
        <v>1159.00759</v>
      </c>
    </row>
    <row r="27" spans="1:15" s="302" customFormat="1" ht="21" customHeight="1">
      <c r="A27" s="345">
        <v>21</v>
      </c>
      <c r="B27" s="455" t="s">
        <v>1510</v>
      </c>
      <c r="C27" s="444">
        <v>0</v>
      </c>
      <c r="D27" s="444">
        <v>0</v>
      </c>
      <c r="E27" s="444">
        <v>0</v>
      </c>
      <c r="F27" s="444">
        <v>0</v>
      </c>
      <c r="G27" s="444">
        <v>0</v>
      </c>
      <c r="H27" s="444">
        <v>0</v>
      </c>
      <c r="I27" s="444">
        <v>0</v>
      </c>
      <c r="J27" s="444">
        <v>0</v>
      </c>
      <c r="K27" s="346">
        <v>84.63</v>
      </c>
      <c r="L27" s="346">
        <v>35.78</v>
      </c>
      <c r="M27" s="346">
        <v>37.8</v>
      </c>
      <c r="N27" s="444">
        <v>0</v>
      </c>
      <c r="O27" s="346">
        <f t="shared" si="0"/>
        <v>158.20999999999998</v>
      </c>
    </row>
    <row r="28" spans="1:15" s="302" customFormat="1" ht="21" customHeight="1">
      <c r="A28" s="345">
        <v>22</v>
      </c>
      <c r="B28" s="455" t="s">
        <v>1509</v>
      </c>
      <c r="C28" s="346">
        <v>548.1</v>
      </c>
      <c r="D28" s="444">
        <v>0</v>
      </c>
      <c r="E28" s="346">
        <v>664.71</v>
      </c>
      <c r="F28" s="346">
        <v>225.08</v>
      </c>
      <c r="G28" s="346">
        <v>161.58</v>
      </c>
      <c r="H28" s="346">
        <v>45.6</v>
      </c>
      <c r="I28" s="346">
        <v>2030.19</v>
      </c>
      <c r="J28" s="444">
        <v>0</v>
      </c>
      <c r="K28" s="444">
        <v>0</v>
      </c>
      <c r="L28" s="346">
        <v>768.6</v>
      </c>
      <c r="M28" s="444">
        <v>0</v>
      </c>
      <c r="N28" s="346">
        <v>2982.64</v>
      </c>
      <c r="O28" s="346">
        <f t="shared" si="0"/>
        <v>7426.5</v>
      </c>
    </row>
    <row r="29" spans="1:15" s="302" customFormat="1" ht="21" customHeight="1">
      <c r="A29" s="345">
        <v>23</v>
      </c>
      <c r="B29" s="45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s="302" customFormat="1" ht="21" customHeight="1">
      <c r="A30" s="345">
        <v>24</v>
      </c>
      <c r="B30" s="455" t="s">
        <v>1507</v>
      </c>
      <c r="C30" s="346">
        <v>356.741</v>
      </c>
      <c r="D30" s="444">
        <v>0</v>
      </c>
      <c r="E30" s="444">
        <v>0</v>
      </c>
      <c r="F30" s="444">
        <v>0</v>
      </c>
      <c r="G30" s="444">
        <v>0</v>
      </c>
      <c r="H30" s="444">
        <v>0</v>
      </c>
      <c r="I30" s="346">
        <v>13.4</v>
      </c>
      <c r="J30" s="444">
        <v>0</v>
      </c>
      <c r="K30" s="444">
        <v>0</v>
      </c>
      <c r="L30" s="444">
        <v>0</v>
      </c>
      <c r="M30" s="444">
        <v>0</v>
      </c>
      <c r="N30" s="444">
        <v>0</v>
      </c>
      <c r="O30" s="346">
        <f t="shared" si="0"/>
        <v>370.14099999999996</v>
      </c>
    </row>
    <row r="31" spans="1:15" s="302" customFormat="1" ht="21" customHeight="1">
      <c r="A31" s="345">
        <v>25</v>
      </c>
      <c r="B31" s="302" t="s">
        <v>1506</v>
      </c>
      <c r="C31" s="444">
        <v>0</v>
      </c>
      <c r="D31" s="444">
        <v>0</v>
      </c>
      <c r="E31" s="444">
        <v>0</v>
      </c>
      <c r="F31" s="444">
        <v>0</v>
      </c>
      <c r="G31" s="444">
        <v>0</v>
      </c>
      <c r="H31" s="444">
        <v>0</v>
      </c>
      <c r="I31" s="444">
        <v>0</v>
      </c>
      <c r="J31" s="444">
        <v>0</v>
      </c>
      <c r="K31" s="444">
        <v>0</v>
      </c>
      <c r="L31" s="444">
        <v>0</v>
      </c>
      <c r="M31" s="444">
        <v>0</v>
      </c>
      <c r="N31" s="444">
        <v>0</v>
      </c>
      <c r="O31" s="444">
        <f t="shared" si="0"/>
        <v>0</v>
      </c>
    </row>
    <row r="32" spans="1:15" s="302" customFormat="1" ht="21" customHeight="1">
      <c r="A32" s="345">
        <v>26</v>
      </c>
      <c r="B32" s="302"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s="302" customFormat="1" ht="21" customHeight="1">
      <c r="A33" s="345">
        <v>27</v>
      </c>
      <c r="B33" s="45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s="302" customFormat="1" ht="21" customHeight="1">
      <c r="A34" s="345">
        <v>28</v>
      </c>
      <c r="B34" s="455" t="s">
        <v>1503</v>
      </c>
      <c r="C34" s="346">
        <v>0.26979</v>
      </c>
      <c r="D34" s="444">
        <v>0</v>
      </c>
      <c r="E34" s="444">
        <v>0</v>
      </c>
      <c r="F34" s="444">
        <v>0</v>
      </c>
      <c r="G34" s="346">
        <v>177.68</v>
      </c>
      <c r="H34" s="444">
        <v>0</v>
      </c>
      <c r="I34" s="444">
        <v>0</v>
      </c>
      <c r="J34" s="444">
        <v>0</v>
      </c>
      <c r="K34" s="444">
        <v>0</v>
      </c>
      <c r="L34" s="444">
        <v>0</v>
      </c>
      <c r="M34" s="444">
        <v>0</v>
      </c>
      <c r="N34" s="444">
        <v>0</v>
      </c>
      <c r="O34" s="346">
        <f t="shared" si="0"/>
        <v>177.94979</v>
      </c>
    </row>
    <row r="35" spans="1:15" s="302" customFormat="1" ht="21" customHeight="1">
      <c r="A35" s="345">
        <v>29</v>
      </c>
      <c r="B35" s="45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s="302" customFormat="1" ht="21" customHeight="1">
      <c r="A36" s="345">
        <v>30</v>
      </c>
      <c r="B36" s="455" t="s">
        <v>1501</v>
      </c>
      <c r="C36" s="444">
        <v>0</v>
      </c>
      <c r="D36" s="444">
        <v>0</v>
      </c>
      <c r="E36" s="444">
        <v>0</v>
      </c>
      <c r="F36" s="444">
        <v>0</v>
      </c>
      <c r="G36" s="444">
        <v>0</v>
      </c>
      <c r="H36" s="444">
        <v>0</v>
      </c>
      <c r="I36" s="444">
        <v>0</v>
      </c>
      <c r="J36" s="444">
        <v>0</v>
      </c>
      <c r="K36" s="444">
        <v>0</v>
      </c>
      <c r="L36" s="444">
        <v>0</v>
      </c>
      <c r="M36" s="444">
        <v>0</v>
      </c>
      <c r="N36" s="444">
        <v>0</v>
      </c>
      <c r="O36" s="444">
        <v>0</v>
      </c>
    </row>
    <row r="37" spans="1:15" s="302" customFormat="1" ht="21" customHeight="1">
      <c r="A37" s="345">
        <v>31</v>
      </c>
      <c r="B37" s="455" t="s">
        <v>1500</v>
      </c>
      <c r="C37" s="346">
        <v>40</v>
      </c>
      <c r="D37" s="444">
        <v>0</v>
      </c>
      <c r="E37" s="444">
        <v>0</v>
      </c>
      <c r="F37" s="444">
        <v>0</v>
      </c>
      <c r="G37" s="444">
        <v>0</v>
      </c>
      <c r="H37" s="444">
        <v>0</v>
      </c>
      <c r="I37" s="444">
        <v>0</v>
      </c>
      <c r="J37" s="444">
        <v>0</v>
      </c>
      <c r="K37" s="444">
        <v>0</v>
      </c>
      <c r="L37" s="444">
        <v>0</v>
      </c>
      <c r="M37" s="444">
        <v>0</v>
      </c>
      <c r="N37" s="444">
        <v>0</v>
      </c>
      <c r="O37" s="302">
        <f aca="true" t="shared" si="1" ref="O37:O62">SUM(C37:N37)</f>
        <v>40</v>
      </c>
    </row>
    <row r="38" spans="1:15" s="302" customFormat="1" ht="21" customHeight="1">
      <c r="A38" s="345">
        <v>32</v>
      </c>
      <c r="B38" s="455" t="s">
        <v>1499</v>
      </c>
      <c r="C38" s="444">
        <v>0</v>
      </c>
      <c r="D38" s="444">
        <v>0</v>
      </c>
      <c r="E38" s="444">
        <v>0</v>
      </c>
      <c r="F38" s="444">
        <v>0</v>
      </c>
      <c r="G38" s="444">
        <v>0</v>
      </c>
      <c r="H38" s="444">
        <v>0</v>
      </c>
      <c r="I38" s="444">
        <v>0</v>
      </c>
      <c r="J38" s="444">
        <v>0</v>
      </c>
      <c r="K38" s="444">
        <v>0</v>
      </c>
      <c r="L38" s="444">
        <v>0</v>
      </c>
      <c r="M38" s="444">
        <v>0</v>
      </c>
      <c r="N38" s="444">
        <v>0</v>
      </c>
      <c r="O38" s="444">
        <f t="shared" si="1"/>
        <v>0</v>
      </c>
    </row>
    <row r="39" spans="1:15" s="302" customFormat="1" ht="21" customHeight="1">
      <c r="A39" s="345">
        <v>33</v>
      </c>
      <c r="B39" s="455" t="s">
        <v>1498</v>
      </c>
      <c r="C39" s="346">
        <v>1.26</v>
      </c>
      <c r="D39" s="444">
        <v>0</v>
      </c>
      <c r="E39" s="444">
        <v>0</v>
      </c>
      <c r="F39" s="444">
        <v>0</v>
      </c>
      <c r="G39" s="346">
        <v>15.885</v>
      </c>
      <c r="H39" s="444">
        <v>0</v>
      </c>
      <c r="I39" s="444">
        <v>0</v>
      </c>
      <c r="J39" s="444">
        <v>0</v>
      </c>
      <c r="K39" s="444">
        <v>0</v>
      </c>
      <c r="L39" s="444">
        <v>0</v>
      </c>
      <c r="M39" s="444">
        <v>0</v>
      </c>
      <c r="N39" s="346">
        <v>1.35</v>
      </c>
      <c r="O39" s="346">
        <f t="shared" si="1"/>
        <v>18.495</v>
      </c>
    </row>
    <row r="40" spans="1:15" s="302" customFormat="1" ht="21" customHeight="1">
      <c r="A40" s="345">
        <v>34</v>
      </c>
      <c r="B40" s="45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02" customFormat="1" ht="21" customHeight="1">
      <c r="A41" s="345">
        <v>35</v>
      </c>
      <c r="B41" s="45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02" customFormat="1" ht="21" customHeight="1">
      <c r="A42" s="345">
        <v>36</v>
      </c>
      <c r="B42" s="45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02" customFormat="1" ht="21" customHeight="1">
      <c r="A43" s="345">
        <v>37</v>
      </c>
      <c r="B43" s="455" t="s">
        <v>1494</v>
      </c>
      <c r="C43" s="444">
        <v>0</v>
      </c>
      <c r="D43" s="444">
        <v>0</v>
      </c>
      <c r="E43" s="444">
        <v>0</v>
      </c>
      <c r="F43" s="444">
        <v>0</v>
      </c>
      <c r="G43" s="444">
        <v>0</v>
      </c>
      <c r="H43" s="444">
        <v>0</v>
      </c>
      <c r="I43" s="444">
        <v>0</v>
      </c>
      <c r="J43" s="444">
        <v>0</v>
      </c>
      <c r="K43" s="444">
        <v>0</v>
      </c>
      <c r="L43" s="444">
        <v>0</v>
      </c>
      <c r="M43" s="444">
        <v>0</v>
      </c>
      <c r="N43" s="444">
        <v>0</v>
      </c>
      <c r="O43" s="444">
        <f t="shared" si="1"/>
        <v>0</v>
      </c>
    </row>
    <row r="44" spans="1:15" s="302" customFormat="1" ht="21" customHeight="1">
      <c r="A44" s="345">
        <v>38</v>
      </c>
      <c r="B44" s="455" t="s">
        <v>1493</v>
      </c>
      <c r="C44" s="444">
        <v>0</v>
      </c>
      <c r="D44" s="444">
        <v>0</v>
      </c>
      <c r="E44" s="444">
        <v>0</v>
      </c>
      <c r="F44" s="444">
        <v>0</v>
      </c>
      <c r="G44" s="444">
        <v>0</v>
      </c>
      <c r="H44" s="444">
        <v>0</v>
      </c>
      <c r="I44" s="444">
        <v>0</v>
      </c>
      <c r="J44" s="444">
        <v>0</v>
      </c>
      <c r="K44" s="444">
        <v>0</v>
      </c>
      <c r="L44" s="444">
        <v>0</v>
      </c>
      <c r="M44" s="444">
        <v>0</v>
      </c>
      <c r="N44" s="444">
        <v>0</v>
      </c>
      <c r="O44" s="444">
        <f t="shared" si="1"/>
        <v>0</v>
      </c>
    </row>
    <row r="45" spans="1:15" s="302" customFormat="1" ht="21" customHeight="1">
      <c r="A45" s="345">
        <v>39</v>
      </c>
      <c r="B45" s="302" t="s">
        <v>1492</v>
      </c>
      <c r="C45" s="444">
        <v>0</v>
      </c>
      <c r="D45" s="444">
        <v>0</v>
      </c>
      <c r="E45" s="444">
        <v>0</v>
      </c>
      <c r="F45" s="444">
        <v>0</v>
      </c>
      <c r="G45" s="444">
        <v>0</v>
      </c>
      <c r="H45" s="444">
        <v>0</v>
      </c>
      <c r="I45" s="444">
        <v>0</v>
      </c>
      <c r="J45" s="444">
        <v>0</v>
      </c>
      <c r="K45" s="444">
        <v>0</v>
      </c>
      <c r="L45" s="444">
        <v>0</v>
      </c>
      <c r="M45" s="444">
        <v>0</v>
      </c>
      <c r="N45" s="444">
        <v>0</v>
      </c>
      <c r="O45" s="444">
        <f t="shared" si="1"/>
        <v>0</v>
      </c>
    </row>
    <row r="46" spans="1:15" s="302" customFormat="1" ht="21" customHeight="1">
      <c r="A46" s="345">
        <v>40</v>
      </c>
      <c r="B46" s="455" t="s">
        <v>1491</v>
      </c>
      <c r="C46" s="346">
        <v>110.24</v>
      </c>
      <c r="D46" s="346">
        <v>833.166</v>
      </c>
      <c r="E46" s="346">
        <v>2122.55</v>
      </c>
      <c r="G46" s="346">
        <v>3191.36</v>
      </c>
      <c r="I46" s="346">
        <v>553</v>
      </c>
      <c r="J46" s="346">
        <v>317.75</v>
      </c>
      <c r="K46" s="302">
        <v>0</v>
      </c>
      <c r="L46" s="346">
        <v>2006.92</v>
      </c>
      <c r="M46" s="346">
        <v>3616.75</v>
      </c>
      <c r="N46" s="346">
        <v>3056.71</v>
      </c>
      <c r="O46" s="346">
        <f t="shared" si="1"/>
        <v>15808.446</v>
      </c>
    </row>
    <row r="47" spans="1:15" s="302" customFormat="1" ht="21" customHeight="1">
      <c r="A47" s="345">
        <v>41</v>
      </c>
      <c r="B47" s="302"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02" customFormat="1" ht="21" customHeight="1">
      <c r="A48" s="345">
        <v>42</v>
      </c>
      <c r="B48" s="302"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02" customFormat="1" ht="21" customHeight="1">
      <c r="A49" s="345">
        <v>43</v>
      </c>
      <c r="B49" s="455" t="s">
        <v>1488</v>
      </c>
      <c r="C49" s="346">
        <v>302.55</v>
      </c>
      <c r="D49" s="444">
        <v>0</v>
      </c>
      <c r="E49" s="444">
        <v>0</v>
      </c>
      <c r="F49" s="346">
        <v>120.98</v>
      </c>
      <c r="G49" s="346">
        <v>410</v>
      </c>
      <c r="H49" s="346">
        <v>35</v>
      </c>
      <c r="I49" s="302">
        <v>0</v>
      </c>
      <c r="J49" s="302">
        <v>0</v>
      </c>
      <c r="K49" s="346">
        <v>805.22</v>
      </c>
      <c r="L49" s="302">
        <v>0</v>
      </c>
      <c r="M49" s="346">
        <v>85.78</v>
      </c>
      <c r="N49" s="346">
        <v>502.7</v>
      </c>
      <c r="O49" s="346">
        <f t="shared" si="1"/>
        <v>2262.23</v>
      </c>
    </row>
    <row r="50" spans="1:15" s="302" customFormat="1" ht="21" customHeight="1">
      <c r="A50" s="345">
        <v>44</v>
      </c>
      <c r="B50" s="302"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02" customFormat="1" ht="21" customHeight="1">
      <c r="A51" s="345">
        <v>45</v>
      </c>
      <c r="B51" s="455" t="s">
        <v>1486</v>
      </c>
      <c r="C51" s="444">
        <v>0</v>
      </c>
      <c r="D51" s="444">
        <v>0</v>
      </c>
      <c r="E51" s="444">
        <v>0</v>
      </c>
      <c r="F51" s="444">
        <v>0</v>
      </c>
      <c r="G51" s="444">
        <v>0</v>
      </c>
      <c r="H51" s="444">
        <v>0</v>
      </c>
      <c r="I51" s="444">
        <v>0</v>
      </c>
      <c r="J51" s="444">
        <v>0</v>
      </c>
      <c r="K51" s="346">
        <v>21.98</v>
      </c>
      <c r="L51" s="444">
        <v>0</v>
      </c>
      <c r="M51" s="444">
        <v>0</v>
      </c>
      <c r="N51" s="444">
        <v>0</v>
      </c>
      <c r="O51" s="346">
        <f t="shared" si="1"/>
        <v>21.98</v>
      </c>
    </row>
    <row r="52" spans="1:15" s="302" customFormat="1" ht="21" customHeight="1">
      <c r="A52" s="345">
        <v>46</v>
      </c>
      <c r="B52" s="45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02" customFormat="1" ht="21" customHeight="1">
      <c r="A53" s="345">
        <v>47</v>
      </c>
      <c r="B53" s="455" t="s">
        <v>1484</v>
      </c>
      <c r="C53" s="444">
        <v>0</v>
      </c>
      <c r="D53" s="444">
        <v>0</v>
      </c>
      <c r="E53" s="444">
        <v>0</v>
      </c>
      <c r="F53" s="444">
        <v>0</v>
      </c>
      <c r="G53" s="444">
        <v>0</v>
      </c>
      <c r="H53" s="444">
        <v>0</v>
      </c>
      <c r="I53" s="444">
        <v>0</v>
      </c>
      <c r="J53" s="444">
        <v>0</v>
      </c>
      <c r="K53" s="444">
        <v>0</v>
      </c>
      <c r="L53" s="444">
        <v>0</v>
      </c>
      <c r="M53" s="444">
        <v>0</v>
      </c>
      <c r="N53" s="346">
        <v>51.5425</v>
      </c>
      <c r="O53" s="346">
        <f t="shared" si="1"/>
        <v>51.5425</v>
      </c>
    </row>
    <row r="54" spans="1:15" s="302" customFormat="1" ht="21" customHeight="1">
      <c r="A54" s="345">
        <v>48</v>
      </c>
      <c r="B54" s="455" t="s">
        <v>1483</v>
      </c>
      <c r="C54" s="444">
        <v>0</v>
      </c>
      <c r="D54" s="444">
        <v>0</v>
      </c>
      <c r="E54" s="444">
        <v>0</v>
      </c>
      <c r="F54" s="346">
        <v>1960.9</v>
      </c>
      <c r="G54" s="444">
        <v>0</v>
      </c>
      <c r="H54" s="444">
        <v>0</v>
      </c>
      <c r="I54" s="444">
        <v>0</v>
      </c>
      <c r="J54" s="444">
        <v>0</v>
      </c>
      <c r="K54" s="444">
        <v>0</v>
      </c>
      <c r="L54" s="444">
        <v>0</v>
      </c>
      <c r="M54" s="444">
        <v>0</v>
      </c>
      <c r="N54" s="444">
        <v>0</v>
      </c>
      <c r="O54" s="346">
        <f t="shared" si="1"/>
        <v>1960.9</v>
      </c>
    </row>
    <row r="55" spans="1:15" s="302" customFormat="1" ht="21" customHeight="1">
      <c r="A55" s="345">
        <v>49</v>
      </c>
      <c r="B55" s="455" t="s">
        <v>1482</v>
      </c>
      <c r="C55" s="346">
        <v>460.28811</v>
      </c>
      <c r="D55" s="444">
        <v>0</v>
      </c>
      <c r="E55" s="444">
        <v>0</v>
      </c>
      <c r="F55" s="346">
        <v>616.12</v>
      </c>
      <c r="G55" s="444">
        <v>0</v>
      </c>
      <c r="H55" s="444">
        <v>0</v>
      </c>
      <c r="I55" s="346">
        <v>445.03</v>
      </c>
      <c r="J55" s="444">
        <v>0</v>
      </c>
      <c r="K55" s="444">
        <v>0</v>
      </c>
      <c r="L55" s="444">
        <v>0</v>
      </c>
      <c r="M55" s="444">
        <v>0</v>
      </c>
      <c r="N55" s="346">
        <v>142.15</v>
      </c>
      <c r="O55" s="346">
        <f t="shared" si="1"/>
        <v>1663.5881100000001</v>
      </c>
    </row>
    <row r="56" spans="1:15" s="302" customFormat="1" ht="21" customHeight="1">
      <c r="A56" s="345">
        <v>50</v>
      </c>
      <c r="B56" s="455" t="s">
        <v>1481</v>
      </c>
      <c r="C56" s="346">
        <v>733.526</v>
      </c>
      <c r="D56" s="444">
        <v>0</v>
      </c>
      <c r="E56" s="444">
        <v>0</v>
      </c>
      <c r="F56" s="346">
        <v>654.44</v>
      </c>
      <c r="G56" s="346">
        <v>0</v>
      </c>
      <c r="H56" s="346">
        <v>225</v>
      </c>
      <c r="I56" s="444">
        <v>0</v>
      </c>
      <c r="J56" s="444">
        <v>0</v>
      </c>
      <c r="K56" s="346">
        <v>234.50759</v>
      </c>
      <c r="L56" s="346">
        <v>587.12106</v>
      </c>
      <c r="M56" s="346">
        <v>683.90991</v>
      </c>
      <c r="N56" s="346">
        <v>49.65092</v>
      </c>
      <c r="O56" s="346">
        <f t="shared" si="1"/>
        <v>3168.15548</v>
      </c>
    </row>
    <row r="57" spans="1:15" s="302" customFormat="1" ht="21" customHeight="1">
      <c r="A57" s="345">
        <v>51</v>
      </c>
      <c r="B57" s="455" t="s">
        <v>1480</v>
      </c>
      <c r="C57" s="444">
        <v>0</v>
      </c>
      <c r="D57" s="444">
        <v>0</v>
      </c>
      <c r="E57" s="444">
        <v>0</v>
      </c>
      <c r="F57" s="444">
        <v>0</v>
      </c>
      <c r="G57" s="444">
        <v>0</v>
      </c>
      <c r="H57" s="346">
        <v>3.845</v>
      </c>
      <c r="I57" s="444">
        <v>0</v>
      </c>
      <c r="J57" s="444">
        <v>0</v>
      </c>
      <c r="K57" s="444">
        <v>0</v>
      </c>
      <c r="L57" s="444">
        <v>0</v>
      </c>
      <c r="M57" s="444">
        <v>0</v>
      </c>
      <c r="N57" s="346">
        <v>433.71</v>
      </c>
      <c r="O57" s="346">
        <f t="shared" si="1"/>
        <v>437.555</v>
      </c>
    </row>
    <row r="58" spans="1:15" s="302" customFormat="1" ht="21" customHeight="1">
      <c r="A58" s="345">
        <v>52</v>
      </c>
      <c r="B58" s="455" t="s">
        <v>1479</v>
      </c>
      <c r="C58" s="346">
        <v>21.78</v>
      </c>
      <c r="D58" s="444">
        <v>0</v>
      </c>
      <c r="E58" s="346">
        <v>124.8</v>
      </c>
      <c r="F58" s="346">
        <v>170.98</v>
      </c>
      <c r="G58" s="346">
        <v>280.21297</v>
      </c>
      <c r="H58" s="346">
        <v>98.0775</v>
      </c>
      <c r="I58" s="346">
        <v>866.13</v>
      </c>
      <c r="J58" s="444">
        <v>0</v>
      </c>
      <c r="K58" s="346">
        <v>628.88</v>
      </c>
      <c r="L58" s="346">
        <v>6.08</v>
      </c>
      <c r="M58" s="346">
        <v>8.2</v>
      </c>
      <c r="N58" s="346">
        <v>0.006102325</v>
      </c>
      <c r="O58" s="346">
        <f t="shared" si="1"/>
        <v>2205.146572325</v>
      </c>
    </row>
    <row r="59" spans="1:15" s="302" customFormat="1" ht="21" customHeight="1">
      <c r="A59" s="345">
        <v>53</v>
      </c>
      <c r="B59" s="455" t="s">
        <v>1478</v>
      </c>
      <c r="C59" s="346">
        <v>65.60063</v>
      </c>
      <c r="D59" s="444">
        <v>0</v>
      </c>
      <c r="E59" s="444">
        <v>0</v>
      </c>
      <c r="F59" s="444">
        <v>0</v>
      </c>
      <c r="G59" s="444">
        <v>0</v>
      </c>
      <c r="H59" s="444">
        <v>0</v>
      </c>
      <c r="I59" s="444">
        <v>0</v>
      </c>
      <c r="J59" s="444">
        <v>0</v>
      </c>
      <c r="K59" s="444">
        <v>0</v>
      </c>
      <c r="L59" s="444">
        <v>0</v>
      </c>
      <c r="M59" s="444">
        <v>0</v>
      </c>
      <c r="N59" s="444">
        <v>0</v>
      </c>
      <c r="O59" s="346">
        <f t="shared" si="1"/>
        <v>65.60063</v>
      </c>
    </row>
    <row r="60" spans="1:15" ht="22.5" customHeight="1">
      <c r="A60" s="345" t="s">
        <v>1551</v>
      </c>
      <c r="B60" s="455" t="s">
        <v>1550</v>
      </c>
      <c r="C60" s="346">
        <v>328.91</v>
      </c>
      <c r="D60" s="444">
        <v>0</v>
      </c>
      <c r="E60" s="346">
        <v>480.59</v>
      </c>
      <c r="F60" s="346">
        <v>192.89</v>
      </c>
      <c r="G60" s="444">
        <v>0</v>
      </c>
      <c r="H60" s="444">
        <v>0</v>
      </c>
      <c r="I60" s="444">
        <v>0</v>
      </c>
      <c r="J60" s="444">
        <v>0</v>
      </c>
      <c r="K60" s="346">
        <v>170.69</v>
      </c>
      <c r="L60" s="444">
        <v>0</v>
      </c>
      <c r="M60" s="444">
        <v>0</v>
      </c>
      <c r="N60" s="346">
        <v>808.49</v>
      </c>
      <c r="O60" s="346">
        <f t="shared" si="1"/>
        <v>1981.57</v>
      </c>
    </row>
    <row r="61" spans="2:17" ht="18.75" customHeight="1">
      <c r="B61" s="308" t="s">
        <v>409</v>
      </c>
      <c r="C61" s="330">
        <f aca="true" t="shared" si="2" ref="C61:N61">SUM(C7:C60)</f>
        <v>7934.63907</v>
      </c>
      <c r="D61" s="330">
        <f t="shared" si="2"/>
        <v>4644.45359</v>
      </c>
      <c r="E61" s="330">
        <f t="shared" si="2"/>
        <v>5696.067360000001</v>
      </c>
      <c r="F61" s="330">
        <f t="shared" si="2"/>
        <v>9031.329999999998</v>
      </c>
      <c r="G61" s="330">
        <f t="shared" si="2"/>
        <v>6266.50797</v>
      </c>
      <c r="H61" s="330">
        <f t="shared" si="2"/>
        <v>3001.8024999999993</v>
      </c>
      <c r="I61" s="330">
        <f t="shared" si="2"/>
        <v>7131.6762</v>
      </c>
      <c r="J61" s="330">
        <f t="shared" si="2"/>
        <v>2951.97765</v>
      </c>
      <c r="K61" s="330">
        <f t="shared" si="2"/>
        <v>6511.16759</v>
      </c>
      <c r="L61" s="330">
        <f t="shared" si="2"/>
        <v>23521.56765</v>
      </c>
      <c r="M61" s="330">
        <f t="shared" si="2"/>
        <v>6871.72991</v>
      </c>
      <c r="N61" s="330">
        <f t="shared" si="2"/>
        <v>27687.223742324997</v>
      </c>
      <c r="O61" s="346">
        <f t="shared" si="1"/>
        <v>111250.143232325</v>
      </c>
      <c r="Q61" s="330"/>
    </row>
    <row r="62" spans="2:15" ht="21" customHeight="1">
      <c r="B62" s="338" t="s">
        <v>1477</v>
      </c>
      <c r="C62" s="330">
        <f>(C61/O61)*100</f>
        <v>7.132250655560954</v>
      </c>
      <c r="D62" s="330">
        <f>(D61/O61)*100</f>
        <v>4.174784368862278</v>
      </c>
      <c r="E62" s="330">
        <f>(E61/O61)*100</f>
        <v>5.120053956339485</v>
      </c>
      <c r="F62" s="330">
        <f>(F61/O61)*100</f>
        <v>8.118038986376641</v>
      </c>
      <c r="G62" s="330">
        <f>(G61/O61)*100</f>
        <v>5.632808900671324</v>
      </c>
      <c r="H62" s="330">
        <f>(H61/O61)*100</f>
        <v>2.698245964260288</v>
      </c>
      <c r="I62" s="330">
        <f>(I61/O61)*100</f>
        <v>6.410487207290004</v>
      </c>
      <c r="J62" s="330">
        <f>(J61/O61)*100</f>
        <v>2.653459639899384</v>
      </c>
      <c r="K62" s="330">
        <f>(K61/O61)*100</f>
        <v>5.8527273770809005</v>
      </c>
      <c r="L62" s="330">
        <f>(L61/O61)*100</f>
        <v>21.14295493613849</v>
      </c>
      <c r="M62" s="330">
        <f>(M61/O61)*100</f>
        <v>6.176827921605174</v>
      </c>
      <c r="N62" s="330">
        <f>(N61/O61)*100</f>
        <v>24.88736008591507</v>
      </c>
      <c r="O62" s="346">
        <f t="shared" si="1"/>
        <v>100</v>
      </c>
    </row>
    <row r="63" spans="2:15" ht="12.75">
      <c r="B63" s="338" t="s">
        <v>1476</v>
      </c>
      <c r="C63" s="330">
        <f>C62</f>
        <v>7.132250655560954</v>
      </c>
      <c r="D63" s="330">
        <f aca="true" t="shared" si="3" ref="D63:N63">C63+D62</f>
        <v>11.307035024423232</v>
      </c>
      <c r="E63" s="330">
        <f t="shared" si="3"/>
        <v>16.42708898076272</v>
      </c>
      <c r="F63" s="330">
        <f t="shared" si="3"/>
        <v>24.545127967139358</v>
      </c>
      <c r="G63" s="330">
        <f t="shared" si="3"/>
        <v>30.177936867810683</v>
      </c>
      <c r="H63" s="330">
        <f t="shared" si="3"/>
        <v>32.876182832070974</v>
      </c>
      <c r="I63" s="330">
        <f t="shared" si="3"/>
        <v>39.28667003936098</v>
      </c>
      <c r="J63" s="330">
        <f t="shared" si="3"/>
        <v>41.94012967926036</v>
      </c>
      <c r="K63" s="330">
        <f t="shared" si="3"/>
        <v>47.79285705634126</v>
      </c>
      <c r="L63" s="330">
        <f t="shared" si="3"/>
        <v>68.93581199247976</v>
      </c>
      <c r="M63" s="330">
        <f t="shared" si="3"/>
        <v>75.11263991408492</v>
      </c>
      <c r="N63" s="330">
        <f t="shared" si="3"/>
        <v>100</v>
      </c>
      <c r="O63" s="330"/>
    </row>
  </sheetData>
  <sheetProtection/>
  <mergeCells count="5">
    <mergeCell ref="A1:O1"/>
    <mergeCell ref="A2:O2"/>
    <mergeCell ref="A3:O3"/>
    <mergeCell ref="A4:O4"/>
    <mergeCell ref="N5:O5"/>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708661417322835" right="0.551181102362205" top="0.748031496062992" bottom="0.748031496062992" header="0.31496062992126" footer="0.31496062992126"/>
  <pageSetup firstPageNumber="194" useFirstPageNumber="1" horizontalDpi="600" verticalDpi="600" orientation="landscape" paperSize="9" scale="70" r:id="rId41"/>
  <headerFooter>
    <oddFooter>&amp;C&amp;P</oddFooter>
  </headerFooter>
  <rowBreaks count="1" manualBreakCount="1">
    <brk id="34" max="14" man="1"/>
  </rowBreaks>
  <colBreaks count="1" manualBreakCount="1">
    <brk id="15" max="65535" man="1"/>
  </colBreaks>
</worksheet>
</file>

<file path=xl/worksheets/sheet62.xml><?xml version="1.0" encoding="utf-8"?>
<worksheet xmlns="http://schemas.openxmlformats.org/spreadsheetml/2006/main" xmlns:r="http://schemas.openxmlformats.org/officeDocument/2006/relationships">
  <dimension ref="A1:P64"/>
  <sheetViews>
    <sheetView zoomScalePageLayoutView="0" workbookViewId="0" topLeftCell="A1">
      <selection activeCell="A2" sqref="A2:O2"/>
    </sheetView>
  </sheetViews>
  <sheetFormatPr defaultColWidth="10.28125" defaultRowHeight="15"/>
  <cols>
    <col min="1" max="1" width="5.8515625" style="366" customWidth="1"/>
    <col min="2" max="2" width="47.28125" style="329" customWidth="1"/>
    <col min="3" max="3" width="11.140625" style="329" customWidth="1"/>
    <col min="4" max="4" width="10.8515625" style="329" bestFit="1" customWidth="1"/>
    <col min="5" max="5" width="11.28125" style="329" bestFit="1" customWidth="1"/>
    <col min="6" max="6" width="10.8515625" style="329" bestFit="1" customWidth="1"/>
    <col min="7" max="7" width="10.140625" style="329" bestFit="1" customWidth="1"/>
    <col min="8" max="8" width="11.140625" style="329" bestFit="1" customWidth="1"/>
    <col min="9" max="9" width="12.28125" style="329" bestFit="1" customWidth="1"/>
    <col min="10" max="10" width="11.28125" style="329" bestFit="1" customWidth="1"/>
    <col min="11" max="11" width="11.8515625" style="329" bestFit="1" customWidth="1"/>
    <col min="12" max="12" width="12.00390625" style="329" bestFit="1" customWidth="1"/>
    <col min="13" max="13" width="10.57421875" style="329" bestFit="1" customWidth="1"/>
    <col min="14" max="14" width="11.8515625" style="329" bestFit="1" customWidth="1"/>
    <col min="15" max="15" width="13.00390625" style="329" bestFit="1" customWidth="1"/>
    <col min="16" max="16384" width="10.28125" style="329" customWidth="1"/>
  </cols>
  <sheetData>
    <row r="1" spans="1:15" s="330" customFormat="1" ht="20.25" customHeight="1">
      <c r="A1" s="662" t="s">
        <v>1549</v>
      </c>
      <c r="B1" s="662"/>
      <c r="C1" s="662"/>
      <c r="D1" s="662"/>
      <c r="E1" s="662"/>
      <c r="F1" s="662"/>
      <c r="G1" s="662"/>
      <c r="H1" s="662"/>
      <c r="I1" s="662"/>
      <c r="J1" s="662"/>
      <c r="K1" s="662"/>
      <c r="L1" s="662"/>
      <c r="M1" s="662"/>
      <c r="N1" s="662"/>
      <c r="O1" s="662"/>
    </row>
    <row r="2" spans="1:15" s="330" customFormat="1" ht="20.25" customHeight="1">
      <c r="A2" s="663" t="s">
        <v>1548</v>
      </c>
      <c r="B2" s="663"/>
      <c r="C2" s="663"/>
      <c r="D2" s="663"/>
      <c r="E2" s="663"/>
      <c r="F2" s="663"/>
      <c r="G2" s="663"/>
      <c r="H2" s="663"/>
      <c r="I2" s="663"/>
      <c r="J2" s="663"/>
      <c r="K2" s="663"/>
      <c r="L2" s="663"/>
      <c r="M2" s="663"/>
      <c r="N2" s="663"/>
      <c r="O2" s="663"/>
    </row>
    <row r="3" spans="1:15" ht="21.75" customHeight="1">
      <c r="A3" s="639" t="s">
        <v>116</v>
      </c>
      <c r="B3" s="639"/>
      <c r="C3" s="639"/>
      <c r="D3" s="639"/>
      <c r="E3" s="639"/>
      <c r="F3" s="639"/>
      <c r="G3" s="639"/>
      <c r="H3" s="639"/>
      <c r="I3" s="639"/>
      <c r="J3" s="639"/>
      <c r="K3" s="639"/>
      <c r="L3" s="639"/>
      <c r="M3" s="639"/>
      <c r="N3" s="639"/>
      <c r="O3" s="639"/>
    </row>
    <row r="4" spans="1:15" ht="21.75" customHeight="1">
      <c r="A4" s="639" t="s">
        <v>1554</v>
      </c>
      <c r="B4" s="639"/>
      <c r="C4" s="639"/>
      <c r="D4" s="639"/>
      <c r="E4" s="639"/>
      <c r="F4" s="639"/>
      <c r="G4" s="639"/>
      <c r="H4" s="639"/>
      <c r="I4" s="639"/>
      <c r="J4" s="639"/>
      <c r="K4" s="639"/>
      <c r="L4" s="639"/>
      <c r="M4" s="639"/>
      <c r="N4" s="639"/>
      <c r="O4" s="639"/>
    </row>
    <row r="5" spans="14:15" ht="12.75">
      <c r="N5" s="621" t="s">
        <v>1545</v>
      </c>
      <c r="O5" s="621"/>
    </row>
    <row r="6" spans="1:15" s="307" customFormat="1" ht="21" customHeight="1">
      <c r="A6" s="308" t="s">
        <v>1544</v>
      </c>
      <c r="B6" s="308" t="s">
        <v>1543</v>
      </c>
      <c r="C6" s="308" t="s">
        <v>1542</v>
      </c>
      <c r="D6" s="308" t="s">
        <v>1541</v>
      </c>
      <c r="E6" s="308" t="s">
        <v>1540</v>
      </c>
      <c r="F6" s="308" t="s">
        <v>1539</v>
      </c>
      <c r="G6" s="308" t="s">
        <v>1538</v>
      </c>
      <c r="H6" s="308" t="s">
        <v>1537</v>
      </c>
      <c r="I6" s="308" t="s">
        <v>1536</v>
      </c>
      <c r="J6" s="308" t="s">
        <v>1535</v>
      </c>
      <c r="K6" s="308" t="s">
        <v>1534</v>
      </c>
      <c r="L6" s="308" t="s">
        <v>1533</v>
      </c>
      <c r="M6" s="308" t="s">
        <v>1532</v>
      </c>
      <c r="N6" s="308" t="s">
        <v>1531</v>
      </c>
      <c r="O6" s="308" t="s">
        <v>409</v>
      </c>
    </row>
    <row r="7" spans="1:15" s="302" customFormat="1" ht="21" customHeight="1">
      <c r="A7" s="345">
        <v>1</v>
      </c>
      <c r="B7" s="302" t="s">
        <v>1530</v>
      </c>
      <c r="C7" s="444">
        <v>0.0008962999999999999</v>
      </c>
      <c r="D7" s="444">
        <v>0</v>
      </c>
      <c r="E7" s="444">
        <v>144</v>
      </c>
      <c r="F7" s="444">
        <v>5</v>
      </c>
      <c r="G7" s="444">
        <v>0</v>
      </c>
      <c r="H7" s="444">
        <v>332.79</v>
      </c>
      <c r="I7" s="444">
        <v>3524.13</v>
      </c>
      <c r="J7" s="444">
        <v>277.5</v>
      </c>
      <c r="K7" s="444">
        <v>37.42</v>
      </c>
      <c r="L7" s="444">
        <v>0</v>
      </c>
      <c r="M7" s="444">
        <v>1004.77</v>
      </c>
      <c r="N7" s="444">
        <v>13.27</v>
      </c>
      <c r="O7" s="444">
        <f aca="true" t="shared" si="0" ref="O7:O38">SUM(C7:N7)</f>
        <v>5338.880896300001</v>
      </c>
    </row>
    <row r="8" spans="1:15" s="302" customFormat="1" ht="21" customHeight="1">
      <c r="A8" s="345">
        <v>2</v>
      </c>
      <c r="B8" s="302" t="s">
        <v>1529</v>
      </c>
      <c r="C8" s="444">
        <v>0</v>
      </c>
      <c r="D8" s="444">
        <v>0</v>
      </c>
      <c r="E8" s="444">
        <v>0</v>
      </c>
      <c r="F8" s="444">
        <v>0</v>
      </c>
      <c r="G8" s="444">
        <v>0</v>
      </c>
      <c r="H8" s="444">
        <v>0</v>
      </c>
      <c r="I8" s="444">
        <v>0</v>
      </c>
      <c r="J8" s="444">
        <v>0</v>
      </c>
      <c r="K8" s="444">
        <v>0</v>
      </c>
      <c r="L8" s="444">
        <v>0</v>
      </c>
      <c r="M8" s="444">
        <v>0</v>
      </c>
      <c r="N8" s="444">
        <v>0</v>
      </c>
      <c r="O8" s="444">
        <f t="shared" si="0"/>
        <v>0</v>
      </c>
    </row>
    <row r="9" spans="1:15" s="302" customFormat="1" ht="21" customHeight="1">
      <c r="A9" s="345">
        <v>3</v>
      </c>
      <c r="B9" s="302" t="s">
        <v>1528</v>
      </c>
      <c r="C9" s="444">
        <v>0</v>
      </c>
      <c r="D9" s="444">
        <v>0</v>
      </c>
      <c r="E9" s="444">
        <v>0</v>
      </c>
      <c r="F9" s="444">
        <v>0</v>
      </c>
      <c r="G9" s="444">
        <v>0</v>
      </c>
      <c r="H9" s="444">
        <v>0</v>
      </c>
      <c r="I9" s="444">
        <v>0</v>
      </c>
      <c r="J9" s="444">
        <v>0</v>
      </c>
      <c r="K9" s="444">
        <v>0</v>
      </c>
      <c r="L9" s="444">
        <v>0</v>
      </c>
      <c r="M9" s="444">
        <v>0</v>
      </c>
      <c r="N9" s="444">
        <v>0</v>
      </c>
      <c r="O9" s="444">
        <f t="shared" si="0"/>
        <v>0</v>
      </c>
    </row>
    <row r="10" spans="1:15" s="302" customFormat="1" ht="21" customHeight="1">
      <c r="A10" s="345">
        <v>4</v>
      </c>
      <c r="B10" s="302"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02" customFormat="1" ht="21" customHeight="1">
      <c r="A11" s="345">
        <v>5</v>
      </c>
      <c r="B11" s="45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02" customFormat="1" ht="21" customHeight="1">
      <c r="A12" s="345">
        <v>6</v>
      </c>
      <c r="B12" s="302"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02" customFormat="1" ht="21" customHeight="1">
      <c r="A13" s="345">
        <v>7</v>
      </c>
      <c r="B13" s="302" t="s">
        <v>1524</v>
      </c>
      <c r="C13" s="444">
        <v>0</v>
      </c>
      <c r="D13" s="444">
        <v>0</v>
      </c>
      <c r="E13" s="444">
        <v>0</v>
      </c>
      <c r="F13" s="444">
        <v>0</v>
      </c>
      <c r="G13" s="444">
        <v>0</v>
      </c>
      <c r="H13" s="444">
        <v>0</v>
      </c>
      <c r="I13" s="444">
        <v>0</v>
      </c>
      <c r="J13" s="444">
        <v>0</v>
      </c>
      <c r="K13" s="444">
        <v>0</v>
      </c>
      <c r="L13" s="444">
        <v>0</v>
      </c>
      <c r="M13" s="444">
        <v>0</v>
      </c>
      <c r="N13" s="444">
        <v>0</v>
      </c>
      <c r="O13" s="444">
        <f t="shared" si="0"/>
        <v>0</v>
      </c>
    </row>
    <row r="14" spans="1:15" s="302" customFormat="1" ht="21" customHeight="1">
      <c r="A14" s="345">
        <v>8</v>
      </c>
      <c r="B14" s="455" t="s">
        <v>1523</v>
      </c>
      <c r="C14" s="444">
        <v>0</v>
      </c>
      <c r="D14" s="444">
        <v>0</v>
      </c>
      <c r="E14" s="444">
        <v>20</v>
      </c>
      <c r="F14" s="444">
        <v>0</v>
      </c>
      <c r="G14" s="444">
        <v>0</v>
      </c>
      <c r="H14" s="444">
        <v>0</v>
      </c>
      <c r="I14" s="444">
        <v>0</v>
      </c>
      <c r="J14" s="444">
        <v>0</v>
      </c>
      <c r="K14" s="444">
        <v>0</v>
      </c>
      <c r="L14" s="444">
        <v>0</v>
      </c>
      <c r="M14" s="444">
        <v>0</v>
      </c>
      <c r="N14" s="444">
        <v>0</v>
      </c>
      <c r="O14" s="444">
        <f t="shared" si="0"/>
        <v>20</v>
      </c>
    </row>
    <row r="15" spans="1:15" s="302" customFormat="1" ht="21" customHeight="1">
      <c r="A15" s="345">
        <v>9</v>
      </c>
      <c r="B15" s="45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02" customFormat="1" ht="21" customHeight="1">
      <c r="A16" s="345">
        <v>10</v>
      </c>
      <c r="B16" s="455" t="s">
        <v>1521</v>
      </c>
      <c r="C16" s="444">
        <v>0</v>
      </c>
      <c r="D16" s="444">
        <v>0</v>
      </c>
      <c r="E16" s="444">
        <v>0</v>
      </c>
      <c r="F16" s="444">
        <v>0</v>
      </c>
      <c r="G16" s="444">
        <v>0</v>
      </c>
      <c r="H16" s="444">
        <v>0</v>
      </c>
      <c r="I16" s="444">
        <v>0</v>
      </c>
      <c r="J16" s="444">
        <v>0</v>
      </c>
      <c r="K16" s="444">
        <v>0</v>
      </c>
      <c r="L16" s="444">
        <v>0</v>
      </c>
      <c r="M16" s="444">
        <v>0</v>
      </c>
      <c r="N16" s="444">
        <v>0</v>
      </c>
      <c r="O16" s="444">
        <f t="shared" si="0"/>
        <v>0</v>
      </c>
    </row>
    <row r="17" spans="1:15" s="302" customFormat="1" ht="21" customHeight="1">
      <c r="A17" s="345">
        <v>11</v>
      </c>
      <c r="B17" s="45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02" customFormat="1" ht="21" customHeight="1">
      <c r="A18" s="345">
        <v>12</v>
      </c>
      <c r="B18" s="455" t="s">
        <v>1519</v>
      </c>
      <c r="C18" s="444">
        <v>1</v>
      </c>
      <c r="D18" s="444">
        <v>475.4768</v>
      </c>
      <c r="E18" s="444">
        <v>537.368</v>
      </c>
      <c r="F18" s="444">
        <v>588.28</v>
      </c>
      <c r="G18" s="444">
        <v>16.8768</v>
      </c>
      <c r="H18" s="444">
        <v>0</v>
      </c>
      <c r="I18" s="444">
        <v>695.93</v>
      </c>
      <c r="J18" s="444">
        <v>4383.3934</v>
      </c>
      <c r="K18" s="444">
        <v>500</v>
      </c>
      <c r="L18" s="444">
        <v>20</v>
      </c>
      <c r="M18" s="444">
        <v>1852.53</v>
      </c>
      <c r="N18" s="444">
        <v>801.99</v>
      </c>
      <c r="O18" s="444">
        <f t="shared" si="0"/>
        <v>9872.845</v>
      </c>
    </row>
    <row r="19" spans="1:15" s="302" customFormat="1" ht="21" customHeight="1">
      <c r="A19" s="345">
        <v>13</v>
      </c>
      <c r="B19" s="45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02" customFormat="1" ht="21" customHeight="1">
      <c r="A20" s="345">
        <v>14</v>
      </c>
      <c r="B20" s="455" t="s">
        <v>1517</v>
      </c>
      <c r="C20" s="444">
        <v>0</v>
      </c>
      <c r="D20" s="444">
        <v>100</v>
      </c>
      <c r="E20" s="444">
        <v>0</v>
      </c>
      <c r="F20" s="444">
        <v>145.52</v>
      </c>
      <c r="G20" s="444">
        <v>629.2</v>
      </c>
      <c r="H20" s="444">
        <v>14.35754</v>
      </c>
      <c r="I20" s="444">
        <v>21.06</v>
      </c>
      <c r="J20" s="444">
        <v>0</v>
      </c>
      <c r="K20" s="444">
        <v>0</v>
      </c>
      <c r="L20" s="444">
        <v>0</v>
      </c>
      <c r="M20" s="444">
        <v>0</v>
      </c>
      <c r="N20" s="444">
        <v>526.6</v>
      </c>
      <c r="O20" s="444">
        <f t="shared" si="0"/>
        <v>1436.73754</v>
      </c>
    </row>
    <row r="21" spans="1:15" s="302" customFormat="1" ht="21" customHeight="1">
      <c r="A21" s="345">
        <v>15</v>
      </c>
      <c r="B21" s="455" t="s">
        <v>1516</v>
      </c>
      <c r="C21" s="444">
        <v>0</v>
      </c>
      <c r="D21" s="444">
        <v>0</v>
      </c>
      <c r="E21" s="444">
        <v>0</v>
      </c>
      <c r="F21" s="444">
        <v>0</v>
      </c>
      <c r="G21" s="444">
        <v>0</v>
      </c>
      <c r="H21" s="444">
        <v>0</v>
      </c>
      <c r="I21" s="444">
        <v>0</v>
      </c>
      <c r="J21" s="444">
        <v>0</v>
      </c>
      <c r="K21" s="444">
        <v>0</v>
      </c>
      <c r="L21" s="444">
        <v>0</v>
      </c>
      <c r="M21" s="444">
        <v>0</v>
      </c>
      <c r="N21" s="444">
        <v>0</v>
      </c>
      <c r="O21" s="444">
        <f t="shared" si="0"/>
        <v>0</v>
      </c>
    </row>
    <row r="22" spans="1:15" s="302" customFormat="1" ht="21" customHeight="1">
      <c r="A22" s="345">
        <v>16</v>
      </c>
      <c r="B22" s="455" t="s">
        <v>1515</v>
      </c>
      <c r="C22" s="444">
        <v>487.52</v>
      </c>
      <c r="D22" s="444">
        <v>0</v>
      </c>
      <c r="E22" s="444">
        <v>21880.19</v>
      </c>
      <c r="F22" s="444">
        <v>766.8186</v>
      </c>
      <c r="G22" s="444">
        <v>46.54</v>
      </c>
      <c r="H22" s="444">
        <v>289.02</v>
      </c>
      <c r="I22" s="444">
        <v>20000</v>
      </c>
      <c r="J22" s="444">
        <v>1110</v>
      </c>
      <c r="K22" s="444">
        <v>20001.44</v>
      </c>
      <c r="L22" s="444">
        <v>19074.41</v>
      </c>
      <c r="M22" s="444">
        <v>1778.25</v>
      </c>
      <c r="N22" s="444">
        <v>50072.2</v>
      </c>
      <c r="O22" s="444">
        <f t="shared" si="0"/>
        <v>135506.3886</v>
      </c>
    </row>
    <row r="23" spans="1:15" s="302" customFormat="1" ht="21" customHeight="1">
      <c r="A23" s="345">
        <v>17</v>
      </c>
      <c r="B23" s="45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02" customFormat="1" ht="21" customHeight="1">
      <c r="A24" s="345">
        <v>18</v>
      </c>
      <c r="B24" s="455" t="s">
        <v>1513</v>
      </c>
      <c r="C24" s="444">
        <v>1.38</v>
      </c>
      <c r="D24" s="444">
        <v>0</v>
      </c>
      <c r="E24" s="444">
        <v>1766.78</v>
      </c>
      <c r="F24" s="444">
        <v>428.5</v>
      </c>
      <c r="G24" s="444">
        <v>651.539</v>
      </c>
      <c r="H24" s="444">
        <v>0</v>
      </c>
      <c r="I24" s="444">
        <v>0</v>
      </c>
      <c r="J24" s="444">
        <v>0</v>
      </c>
      <c r="K24" s="444">
        <v>1533</v>
      </c>
      <c r="L24" s="444">
        <v>0</v>
      </c>
      <c r="M24" s="444">
        <v>1066.3</v>
      </c>
      <c r="N24" s="444">
        <v>109.05</v>
      </c>
      <c r="O24" s="444">
        <f t="shared" si="0"/>
        <v>5556.549</v>
      </c>
    </row>
    <row r="25" spans="1:15" s="302" customFormat="1" ht="21" customHeight="1">
      <c r="A25" s="345">
        <v>19</v>
      </c>
      <c r="B25" s="302"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02" customFormat="1" ht="21" customHeight="1">
      <c r="A26" s="345">
        <v>20</v>
      </c>
      <c r="B26" s="455" t="s">
        <v>1511</v>
      </c>
      <c r="C26" s="444">
        <v>0</v>
      </c>
      <c r="D26" s="444">
        <v>0</v>
      </c>
      <c r="E26" s="444">
        <v>0</v>
      </c>
      <c r="F26" s="444">
        <v>0</v>
      </c>
      <c r="G26" s="444">
        <v>1772.26</v>
      </c>
      <c r="H26" s="444">
        <v>1018.99</v>
      </c>
      <c r="I26" s="444">
        <v>0</v>
      </c>
      <c r="J26" s="444">
        <v>5</v>
      </c>
      <c r="K26" s="444">
        <v>63.67792</v>
      </c>
      <c r="L26" s="444">
        <v>0</v>
      </c>
      <c r="M26" s="444">
        <v>142</v>
      </c>
      <c r="N26" s="444">
        <v>766.06</v>
      </c>
      <c r="O26" s="444">
        <f t="shared" si="0"/>
        <v>3767.98792</v>
      </c>
    </row>
    <row r="27" spans="1:15" s="302" customFormat="1" ht="21" customHeight="1">
      <c r="A27" s="345">
        <v>21</v>
      </c>
      <c r="B27" s="455" t="s">
        <v>1510</v>
      </c>
      <c r="C27" s="444">
        <v>0</v>
      </c>
      <c r="D27" s="444">
        <v>0</v>
      </c>
      <c r="E27" s="444">
        <v>0</v>
      </c>
      <c r="F27" s="444">
        <v>0</v>
      </c>
      <c r="G27" s="444">
        <v>42.09</v>
      </c>
      <c r="H27" s="444">
        <v>0</v>
      </c>
      <c r="I27" s="444">
        <v>4.05</v>
      </c>
      <c r="J27" s="444">
        <v>0</v>
      </c>
      <c r="K27" s="444">
        <v>0</v>
      </c>
      <c r="L27" s="444">
        <v>0</v>
      </c>
      <c r="M27" s="444">
        <v>0</v>
      </c>
      <c r="N27" s="444">
        <v>0</v>
      </c>
      <c r="O27" s="444">
        <f t="shared" si="0"/>
        <v>46.14</v>
      </c>
    </row>
    <row r="28" spans="1:15" s="302" customFormat="1" ht="21" customHeight="1">
      <c r="A28" s="345">
        <v>22</v>
      </c>
      <c r="B28" s="455" t="s">
        <v>1509</v>
      </c>
      <c r="C28" s="444">
        <v>2863.78</v>
      </c>
      <c r="D28" s="444">
        <v>524.7</v>
      </c>
      <c r="E28" s="444">
        <v>1205.3364</v>
      </c>
      <c r="F28" s="444">
        <v>270.78</v>
      </c>
      <c r="G28" s="444">
        <v>1119.22</v>
      </c>
      <c r="H28" s="444">
        <v>0</v>
      </c>
      <c r="I28" s="444">
        <v>2435.64</v>
      </c>
      <c r="J28" s="444">
        <v>420.75</v>
      </c>
      <c r="K28" s="444">
        <v>6.3</v>
      </c>
      <c r="L28" s="444">
        <v>451.15</v>
      </c>
      <c r="M28" s="444">
        <v>267.1</v>
      </c>
      <c r="N28" s="444">
        <v>917.54</v>
      </c>
      <c r="O28" s="444">
        <f t="shared" si="0"/>
        <v>10482.2964</v>
      </c>
    </row>
    <row r="29" spans="1:15" s="302" customFormat="1" ht="21" customHeight="1">
      <c r="A29" s="345">
        <v>23</v>
      </c>
      <c r="B29" s="45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s="302" customFormat="1" ht="21" customHeight="1">
      <c r="A30" s="345">
        <v>24</v>
      </c>
      <c r="B30" s="455" t="s">
        <v>1507</v>
      </c>
      <c r="C30" s="444">
        <v>261.98</v>
      </c>
      <c r="D30" s="444">
        <v>0</v>
      </c>
      <c r="E30" s="444">
        <v>0</v>
      </c>
      <c r="F30" s="444">
        <v>0</v>
      </c>
      <c r="G30" s="444">
        <v>0</v>
      </c>
      <c r="H30" s="444">
        <v>0</v>
      </c>
      <c r="I30" s="444">
        <v>0</v>
      </c>
      <c r="J30" s="444">
        <v>0</v>
      </c>
      <c r="K30" s="444">
        <v>0</v>
      </c>
      <c r="L30" s="444">
        <v>0</v>
      </c>
      <c r="M30" s="444">
        <v>0</v>
      </c>
      <c r="N30" s="444">
        <v>0</v>
      </c>
      <c r="O30" s="444">
        <f t="shared" si="0"/>
        <v>261.98</v>
      </c>
    </row>
    <row r="31" spans="1:15" s="302" customFormat="1" ht="21" customHeight="1">
      <c r="A31" s="345">
        <v>25</v>
      </c>
      <c r="B31" s="302" t="s">
        <v>1506</v>
      </c>
      <c r="C31" s="444">
        <v>0</v>
      </c>
      <c r="D31" s="444">
        <v>0</v>
      </c>
      <c r="E31" s="444">
        <v>0</v>
      </c>
      <c r="F31" s="444">
        <v>0</v>
      </c>
      <c r="G31" s="444">
        <v>0</v>
      </c>
      <c r="H31" s="444">
        <v>0</v>
      </c>
      <c r="I31" s="444">
        <v>0</v>
      </c>
      <c r="J31" s="444">
        <v>0</v>
      </c>
      <c r="K31" s="444">
        <v>0</v>
      </c>
      <c r="L31" s="444">
        <v>0</v>
      </c>
      <c r="M31" s="444">
        <v>0</v>
      </c>
      <c r="N31" s="444">
        <v>0</v>
      </c>
      <c r="O31" s="444">
        <f t="shared" si="0"/>
        <v>0</v>
      </c>
    </row>
    <row r="32" spans="1:15" s="302" customFormat="1" ht="21" customHeight="1">
      <c r="A32" s="345">
        <v>26</v>
      </c>
      <c r="B32" s="302"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s="302" customFormat="1" ht="21" customHeight="1">
      <c r="A33" s="345">
        <v>27</v>
      </c>
      <c r="B33" s="45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s="302" customFormat="1" ht="21" customHeight="1">
      <c r="A34" s="345">
        <v>28</v>
      </c>
      <c r="B34" s="455" t="s">
        <v>1503</v>
      </c>
      <c r="C34" s="444">
        <v>0</v>
      </c>
      <c r="D34" s="444">
        <v>278.2</v>
      </c>
      <c r="E34" s="444">
        <v>45.6</v>
      </c>
      <c r="F34" s="444">
        <v>0</v>
      </c>
      <c r="G34" s="444">
        <v>0</v>
      </c>
      <c r="H34" s="444">
        <v>0</v>
      </c>
      <c r="I34" s="444">
        <v>0</v>
      </c>
      <c r="J34" s="444">
        <v>0</v>
      </c>
      <c r="K34" s="444">
        <v>0</v>
      </c>
      <c r="L34" s="444">
        <v>0</v>
      </c>
      <c r="M34" s="444">
        <v>0</v>
      </c>
      <c r="N34" s="444">
        <v>0</v>
      </c>
      <c r="O34" s="444">
        <f t="shared" si="0"/>
        <v>323.8</v>
      </c>
    </row>
    <row r="35" spans="1:15" s="302" customFormat="1" ht="21" customHeight="1">
      <c r="A35" s="345">
        <v>29</v>
      </c>
      <c r="B35" s="45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s="302" customFormat="1" ht="21" customHeight="1">
      <c r="A36" s="345">
        <v>30</v>
      </c>
      <c r="B36" s="455" t="s">
        <v>1501</v>
      </c>
      <c r="C36" s="444">
        <v>0</v>
      </c>
      <c r="D36" s="444">
        <v>0</v>
      </c>
      <c r="E36" s="444">
        <v>0</v>
      </c>
      <c r="F36" s="444">
        <v>0</v>
      </c>
      <c r="G36" s="444">
        <v>0</v>
      </c>
      <c r="H36" s="444">
        <v>0</v>
      </c>
      <c r="I36" s="444">
        <v>0</v>
      </c>
      <c r="J36" s="444">
        <v>0</v>
      </c>
      <c r="K36" s="444">
        <v>0</v>
      </c>
      <c r="L36" s="444">
        <v>0</v>
      </c>
      <c r="M36" s="444">
        <v>0</v>
      </c>
      <c r="N36" s="444">
        <v>0</v>
      </c>
      <c r="O36" s="444">
        <f t="shared" si="0"/>
        <v>0</v>
      </c>
    </row>
    <row r="37" spans="1:15" s="302" customFormat="1" ht="21" customHeight="1">
      <c r="A37" s="345">
        <v>31</v>
      </c>
      <c r="B37" s="455" t="s">
        <v>1500</v>
      </c>
      <c r="C37" s="444">
        <v>0</v>
      </c>
      <c r="D37" s="444">
        <v>0</v>
      </c>
      <c r="E37" s="444">
        <v>0</v>
      </c>
      <c r="F37" s="444">
        <v>0</v>
      </c>
      <c r="G37" s="444">
        <v>0</v>
      </c>
      <c r="H37" s="444">
        <v>0</v>
      </c>
      <c r="I37" s="444">
        <v>0</v>
      </c>
      <c r="J37" s="444">
        <v>0</v>
      </c>
      <c r="K37" s="444">
        <v>0</v>
      </c>
      <c r="L37" s="444">
        <v>0</v>
      </c>
      <c r="M37" s="444">
        <v>0</v>
      </c>
      <c r="N37" s="444">
        <v>0</v>
      </c>
      <c r="O37" s="444">
        <f t="shared" si="0"/>
        <v>0</v>
      </c>
    </row>
    <row r="38" spans="1:15" s="302" customFormat="1" ht="21" customHeight="1">
      <c r="A38" s="345">
        <v>32</v>
      </c>
      <c r="B38" s="455" t="s">
        <v>1499</v>
      </c>
      <c r="C38" s="444">
        <v>0</v>
      </c>
      <c r="D38" s="444">
        <v>0</v>
      </c>
      <c r="E38" s="444">
        <v>0</v>
      </c>
      <c r="F38" s="444">
        <v>0</v>
      </c>
      <c r="G38" s="444">
        <v>0</v>
      </c>
      <c r="H38" s="444">
        <v>0</v>
      </c>
      <c r="I38" s="444">
        <v>0</v>
      </c>
      <c r="J38" s="444">
        <v>0</v>
      </c>
      <c r="K38" s="444">
        <v>0</v>
      </c>
      <c r="L38" s="444">
        <v>0</v>
      </c>
      <c r="M38" s="444">
        <v>0</v>
      </c>
      <c r="N38" s="444">
        <v>0</v>
      </c>
      <c r="O38" s="444">
        <f t="shared" si="0"/>
        <v>0</v>
      </c>
    </row>
    <row r="39" spans="1:15" s="302" customFormat="1" ht="21" customHeight="1">
      <c r="A39" s="345">
        <v>33</v>
      </c>
      <c r="B39" s="455" t="s">
        <v>1498</v>
      </c>
      <c r="C39" s="444">
        <v>0</v>
      </c>
      <c r="D39" s="444">
        <v>2.745</v>
      </c>
      <c r="E39" s="444">
        <v>0</v>
      </c>
      <c r="F39" s="444">
        <v>1.125</v>
      </c>
      <c r="G39" s="444">
        <v>0</v>
      </c>
      <c r="H39" s="444">
        <v>0</v>
      </c>
      <c r="I39" s="444">
        <v>1.125</v>
      </c>
      <c r="J39" s="444">
        <v>0</v>
      </c>
      <c r="K39" s="444">
        <v>0</v>
      </c>
      <c r="L39" s="444">
        <v>4.5</v>
      </c>
      <c r="M39" s="444">
        <v>0</v>
      </c>
      <c r="N39" s="444">
        <v>0</v>
      </c>
      <c r="O39" s="444">
        <f aca="true" t="shared" si="1" ref="O39:O63">SUM(C39:N39)</f>
        <v>9.495000000000001</v>
      </c>
    </row>
    <row r="40" spans="1:15" s="302" customFormat="1" ht="21" customHeight="1">
      <c r="A40" s="345">
        <v>34</v>
      </c>
      <c r="B40" s="45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02" customFormat="1" ht="21" customHeight="1">
      <c r="A41" s="345">
        <v>35</v>
      </c>
      <c r="B41" s="45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02" customFormat="1" ht="21" customHeight="1">
      <c r="A42" s="345">
        <v>36</v>
      </c>
      <c r="B42" s="45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02" customFormat="1" ht="21" customHeight="1">
      <c r="A43" s="345">
        <v>37</v>
      </c>
      <c r="B43" s="455" t="s">
        <v>1494</v>
      </c>
      <c r="C43" s="444">
        <v>0</v>
      </c>
      <c r="D43" s="444">
        <v>0</v>
      </c>
      <c r="E43" s="444">
        <v>0</v>
      </c>
      <c r="F43" s="444">
        <v>0</v>
      </c>
      <c r="G43" s="444">
        <v>0</v>
      </c>
      <c r="H43" s="444">
        <v>0</v>
      </c>
      <c r="I43" s="444">
        <v>200</v>
      </c>
      <c r="J43" s="444">
        <v>0</v>
      </c>
      <c r="K43" s="444">
        <v>0</v>
      </c>
      <c r="L43" s="444">
        <v>0</v>
      </c>
      <c r="M43" s="444">
        <v>0</v>
      </c>
      <c r="N43" s="444">
        <v>0</v>
      </c>
      <c r="O43" s="444">
        <f t="shared" si="1"/>
        <v>200</v>
      </c>
    </row>
    <row r="44" spans="1:16" s="302" customFormat="1" ht="21" customHeight="1">
      <c r="A44" s="345">
        <v>38</v>
      </c>
      <c r="B44" s="455" t="s">
        <v>1493</v>
      </c>
      <c r="C44" s="444">
        <v>0</v>
      </c>
      <c r="D44" s="444">
        <v>0</v>
      </c>
      <c r="E44" s="444">
        <v>0</v>
      </c>
      <c r="F44" s="444">
        <v>0</v>
      </c>
      <c r="G44" s="444">
        <v>0</v>
      </c>
      <c r="H44" s="444">
        <v>0</v>
      </c>
      <c r="I44" s="444">
        <v>0</v>
      </c>
      <c r="J44" s="444">
        <v>0</v>
      </c>
      <c r="K44" s="444">
        <v>0</v>
      </c>
      <c r="L44" s="444">
        <v>0</v>
      </c>
      <c r="M44" s="444">
        <v>0</v>
      </c>
      <c r="N44" s="444">
        <v>0</v>
      </c>
      <c r="O44" s="444">
        <f t="shared" si="1"/>
        <v>0</v>
      </c>
      <c r="P44" s="444"/>
    </row>
    <row r="45" spans="1:15" s="302" customFormat="1" ht="21" customHeight="1">
      <c r="A45" s="345">
        <v>39</v>
      </c>
      <c r="B45" s="302" t="s">
        <v>1492</v>
      </c>
      <c r="C45" s="444">
        <v>0</v>
      </c>
      <c r="D45" s="444">
        <v>335.0448</v>
      </c>
      <c r="E45" s="444">
        <v>0</v>
      </c>
      <c r="F45" s="444">
        <v>0</v>
      </c>
      <c r="G45" s="444">
        <v>0</v>
      </c>
      <c r="H45" s="444">
        <v>0</v>
      </c>
      <c r="I45" s="444">
        <v>0</v>
      </c>
      <c r="J45" s="444">
        <v>0</v>
      </c>
      <c r="K45" s="444">
        <v>503</v>
      </c>
      <c r="L45" s="444">
        <v>0</v>
      </c>
      <c r="M45" s="444">
        <v>45.2</v>
      </c>
      <c r="N45" s="444">
        <v>0</v>
      </c>
      <c r="O45" s="444">
        <f t="shared" si="1"/>
        <v>883.2448</v>
      </c>
    </row>
    <row r="46" spans="1:15" s="302" customFormat="1" ht="21" customHeight="1">
      <c r="A46" s="345">
        <v>40</v>
      </c>
      <c r="B46" s="455" t="s">
        <v>1491</v>
      </c>
      <c r="C46" s="444">
        <v>3022.93</v>
      </c>
      <c r="D46" s="444">
        <v>4923.76</v>
      </c>
      <c r="E46" s="444">
        <v>0</v>
      </c>
      <c r="F46" s="444">
        <v>2759</v>
      </c>
      <c r="G46" s="444">
        <v>0</v>
      </c>
      <c r="H46" s="444">
        <v>3326.98</v>
      </c>
      <c r="I46" s="444">
        <v>0</v>
      </c>
      <c r="J46" s="444">
        <v>5589.355</v>
      </c>
      <c r="K46" s="444">
        <v>4261.35</v>
      </c>
      <c r="L46" s="444">
        <v>405</v>
      </c>
      <c r="M46" s="444">
        <v>0</v>
      </c>
      <c r="N46" s="444">
        <v>5233.66</v>
      </c>
      <c r="O46" s="444">
        <f t="shared" si="1"/>
        <v>29522.035</v>
      </c>
    </row>
    <row r="47" spans="1:15" s="302" customFormat="1" ht="21" customHeight="1">
      <c r="A47" s="345">
        <v>41</v>
      </c>
      <c r="B47" s="302"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02" customFormat="1" ht="21" customHeight="1">
      <c r="A48" s="345">
        <v>42</v>
      </c>
      <c r="B48" s="302"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02" customFormat="1" ht="21" customHeight="1">
      <c r="A49" s="345">
        <v>43</v>
      </c>
      <c r="B49" s="455" t="s">
        <v>1488</v>
      </c>
      <c r="C49" s="444">
        <v>0</v>
      </c>
      <c r="D49" s="444">
        <v>0</v>
      </c>
      <c r="E49" s="444">
        <v>420</v>
      </c>
      <c r="F49" s="444">
        <v>0</v>
      </c>
      <c r="G49" s="444">
        <v>71.09</v>
      </c>
      <c r="H49" s="444">
        <v>0</v>
      </c>
      <c r="I49" s="444">
        <v>0</v>
      </c>
      <c r="J49" s="444">
        <v>0</v>
      </c>
      <c r="K49" s="444">
        <v>91.495</v>
      </c>
      <c r="L49" s="444">
        <v>0</v>
      </c>
      <c r="M49" s="444">
        <v>0</v>
      </c>
      <c r="N49" s="444">
        <v>615.5</v>
      </c>
      <c r="O49" s="444">
        <f t="shared" si="1"/>
        <v>1198.085</v>
      </c>
    </row>
    <row r="50" spans="1:15" s="302" customFormat="1" ht="21" customHeight="1">
      <c r="A50" s="345">
        <v>44</v>
      </c>
      <c r="B50" s="302"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02" customFormat="1" ht="21" customHeight="1">
      <c r="A51" s="345">
        <v>45</v>
      </c>
      <c r="B51" s="455" t="s">
        <v>1486</v>
      </c>
      <c r="C51" s="444">
        <v>18.15</v>
      </c>
      <c r="D51" s="444">
        <v>0</v>
      </c>
      <c r="E51" s="444">
        <v>0</v>
      </c>
      <c r="F51" s="444">
        <v>0</v>
      </c>
      <c r="G51" s="444">
        <v>0</v>
      </c>
      <c r="H51" s="444">
        <v>0</v>
      </c>
      <c r="I51" s="444">
        <v>0</v>
      </c>
      <c r="J51" s="444">
        <v>0</v>
      </c>
      <c r="K51" s="444">
        <v>0</v>
      </c>
      <c r="L51" s="444">
        <v>23.16</v>
      </c>
      <c r="M51" s="444">
        <v>0</v>
      </c>
      <c r="N51" s="444">
        <v>0</v>
      </c>
      <c r="O51" s="444">
        <f t="shared" si="1"/>
        <v>41.31</v>
      </c>
    </row>
    <row r="52" spans="1:15" s="302" customFormat="1" ht="21" customHeight="1">
      <c r="A52" s="345">
        <v>46</v>
      </c>
      <c r="B52" s="45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02" customFormat="1" ht="21" customHeight="1">
      <c r="A53" s="345">
        <v>47</v>
      </c>
      <c r="B53" s="455" t="s">
        <v>1484</v>
      </c>
      <c r="C53" s="444">
        <v>0</v>
      </c>
      <c r="D53" s="444">
        <v>0</v>
      </c>
      <c r="E53" s="444">
        <v>0</v>
      </c>
      <c r="F53" s="444">
        <v>0</v>
      </c>
      <c r="G53" s="444">
        <v>0</v>
      </c>
      <c r="H53" s="444">
        <v>0</v>
      </c>
      <c r="I53" s="444">
        <v>0</v>
      </c>
      <c r="J53" s="444">
        <v>0</v>
      </c>
      <c r="K53" s="444">
        <v>0</v>
      </c>
      <c r="L53" s="444">
        <v>0</v>
      </c>
      <c r="M53" s="444">
        <v>0</v>
      </c>
      <c r="N53" s="444">
        <v>0</v>
      </c>
      <c r="O53" s="444">
        <f t="shared" si="1"/>
        <v>0</v>
      </c>
    </row>
    <row r="54" spans="1:15" s="302" customFormat="1" ht="21" customHeight="1">
      <c r="A54" s="345">
        <v>48</v>
      </c>
      <c r="B54" s="455" t="s">
        <v>1483</v>
      </c>
      <c r="C54" s="444">
        <v>0</v>
      </c>
      <c r="D54" s="444">
        <v>0</v>
      </c>
      <c r="E54" s="444">
        <v>0</v>
      </c>
      <c r="F54" s="444">
        <v>0</v>
      </c>
      <c r="G54" s="444">
        <v>0</v>
      </c>
      <c r="H54" s="444">
        <v>0</v>
      </c>
      <c r="I54" s="444">
        <v>0</v>
      </c>
      <c r="J54" s="444">
        <v>0</v>
      </c>
      <c r="K54" s="444">
        <v>0</v>
      </c>
      <c r="L54" s="444">
        <v>0</v>
      </c>
      <c r="M54" s="444">
        <v>0</v>
      </c>
      <c r="N54" s="444">
        <v>0</v>
      </c>
      <c r="O54" s="444">
        <f t="shared" si="1"/>
        <v>0</v>
      </c>
    </row>
    <row r="55" spans="1:15" s="302" customFormat="1" ht="21" customHeight="1">
      <c r="A55" s="345">
        <v>49</v>
      </c>
      <c r="B55" s="455" t="s">
        <v>1482</v>
      </c>
      <c r="C55" s="444">
        <v>845.45</v>
      </c>
      <c r="D55" s="444">
        <v>75</v>
      </c>
      <c r="E55" s="444">
        <v>0</v>
      </c>
      <c r="F55" s="444">
        <v>0</v>
      </c>
      <c r="G55" s="444">
        <v>494.16</v>
      </c>
      <c r="H55" s="444">
        <v>55.5</v>
      </c>
      <c r="I55" s="444">
        <v>0</v>
      </c>
      <c r="J55" s="444">
        <v>1075</v>
      </c>
      <c r="K55" s="444">
        <v>0</v>
      </c>
      <c r="L55" s="444">
        <v>55.5</v>
      </c>
      <c r="M55" s="444">
        <v>0</v>
      </c>
      <c r="N55" s="444">
        <v>344</v>
      </c>
      <c r="O55" s="444">
        <f t="shared" si="1"/>
        <v>2944.61</v>
      </c>
    </row>
    <row r="56" spans="1:15" s="302" customFormat="1" ht="21" customHeight="1">
      <c r="A56" s="345">
        <v>50</v>
      </c>
      <c r="B56" s="455" t="s">
        <v>1481</v>
      </c>
      <c r="C56" s="444">
        <v>440.80935</v>
      </c>
      <c r="D56" s="444">
        <v>0</v>
      </c>
      <c r="E56" s="444">
        <v>550.14</v>
      </c>
      <c r="F56" s="444">
        <v>755.88944</v>
      </c>
      <c r="G56" s="444">
        <v>192.07987</v>
      </c>
      <c r="H56" s="444">
        <v>0</v>
      </c>
      <c r="I56" s="444">
        <v>207.98027</v>
      </c>
      <c r="J56" s="444">
        <v>230.13797</v>
      </c>
      <c r="K56" s="444">
        <v>240</v>
      </c>
      <c r="L56" s="444">
        <v>272.6245</v>
      </c>
      <c r="M56" s="444">
        <v>545.47</v>
      </c>
      <c r="N56" s="444">
        <v>1446.54477</v>
      </c>
      <c r="O56" s="444">
        <f t="shared" si="1"/>
        <v>4881.676170000001</v>
      </c>
    </row>
    <row r="57" spans="1:15" s="302" customFormat="1" ht="21" customHeight="1">
      <c r="A57" s="345">
        <v>51</v>
      </c>
      <c r="B57" s="455" t="s">
        <v>1480</v>
      </c>
      <c r="C57" s="444">
        <v>0</v>
      </c>
      <c r="D57" s="444">
        <v>0</v>
      </c>
      <c r="E57" s="444">
        <v>0</v>
      </c>
      <c r="F57" s="444">
        <v>0</v>
      </c>
      <c r="G57" s="444">
        <v>0</v>
      </c>
      <c r="H57" s="444">
        <v>0</v>
      </c>
      <c r="I57" s="444">
        <v>14.0758</v>
      </c>
      <c r="J57" s="444">
        <v>0</v>
      </c>
      <c r="K57" s="444">
        <v>0</v>
      </c>
      <c r="L57" s="444">
        <v>0</v>
      </c>
      <c r="M57" s="444">
        <v>0</v>
      </c>
      <c r="N57" s="444">
        <v>0</v>
      </c>
      <c r="O57" s="444">
        <f t="shared" si="1"/>
        <v>14.0758</v>
      </c>
    </row>
    <row r="58" spans="1:15" s="302" customFormat="1" ht="21" customHeight="1">
      <c r="A58" s="345">
        <v>52</v>
      </c>
      <c r="B58" s="455" t="s">
        <v>1479</v>
      </c>
      <c r="C58" s="444">
        <v>0</v>
      </c>
      <c r="D58" s="444">
        <v>0</v>
      </c>
      <c r="E58" s="444">
        <v>228.02875</v>
      </c>
      <c r="F58" s="444">
        <v>612.24</v>
      </c>
      <c r="G58" s="444">
        <v>530.73</v>
      </c>
      <c r="H58" s="444">
        <v>17.1</v>
      </c>
      <c r="I58" s="444">
        <v>0</v>
      </c>
      <c r="J58" s="444">
        <v>39.083</v>
      </c>
      <c r="K58" s="444">
        <v>0</v>
      </c>
      <c r="L58" s="444">
        <v>158.02</v>
      </c>
      <c r="M58" s="444">
        <v>205.19</v>
      </c>
      <c r="N58" s="444">
        <v>8.64</v>
      </c>
      <c r="O58" s="444">
        <f t="shared" si="1"/>
        <v>1799.03175</v>
      </c>
    </row>
    <row r="59" spans="1:15" s="302" customFormat="1" ht="21" customHeight="1">
      <c r="A59" s="345">
        <v>53</v>
      </c>
      <c r="B59" s="455" t="s">
        <v>1478</v>
      </c>
      <c r="C59" s="444">
        <v>0</v>
      </c>
      <c r="D59" s="444">
        <v>0</v>
      </c>
      <c r="E59" s="444">
        <v>0</v>
      </c>
      <c r="F59" s="444">
        <v>0</v>
      </c>
      <c r="G59" s="444">
        <v>0</v>
      </c>
      <c r="H59" s="444">
        <v>0</v>
      </c>
      <c r="I59" s="444">
        <v>0</v>
      </c>
      <c r="J59" s="444">
        <v>0</v>
      </c>
      <c r="K59" s="444">
        <v>0</v>
      </c>
      <c r="L59" s="444">
        <v>0</v>
      </c>
      <c r="M59" s="444">
        <v>0</v>
      </c>
      <c r="N59" s="444">
        <v>0</v>
      </c>
      <c r="O59" s="444">
        <f t="shared" si="1"/>
        <v>0</v>
      </c>
    </row>
    <row r="60" spans="1:15" s="302" customFormat="1" ht="21" customHeight="1">
      <c r="A60" s="345" t="s">
        <v>1551</v>
      </c>
      <c r="B60" s="455" t="s">
        <v>1550</v>
      </c>
      <c r="C60" s="444">
        <v>0</v>
      </c>
      <c r="D60" s="444">
        <v>0</v>
      </c>
      <c r="E60" s="444">
        <v>862.3</v>
      </c>
      <c r="F60" s="444">
        <v>26.65</v>
      </c>
      <c r="G60" s="444">
        <v>0</v>
      </c>
      <c r="H60" s="444">
        <v>0</v>
      </c>
      <c r="I60" s="444">
        <v>0</v>
      </c>
      <c r="J60" s="444">
        <v>0</v>
      </c>
      <c r="K60" s="444">
        <v>333.81</v>
      </c>
      <c r="L60" s="444">
        <v>12.5</v>
      </c>
      <c r="M60" s="444">
        <v>0</v>
      </c>
      <c r="N60" s="444">
        <v>1437.12</v>
      </c>
      <c r="O60" s="444">
        <f t="shared" si="1"/>
        <v>2672.38</v>
      </c>
    </row>
    <row r="61" spans="1:15" s="302" customFormat="1" ht="21" customHeight="1">
      <c r="A61" s="345" t="s">
        <v>1553</v>
      </c>
      <c r="B61" s="455" t="s">
        <v>1552</v>
      </c>
      <c r="C61" s="444">
        <v>0</v>
      </c>
      <c r="D61" s="444">
        <v>0</v>
      </c>
      <c r="E61" s="444">
        <v>50.71177</v>
      </c>
      <c r="F61" s="444">
        <v>0</v>
      </c>
      <c r="G61" s="444">
        <v>175.5</v>
      </c>
      <c r="H61" s="444">
        <v>0</v>
      </c>
      <c r="I61" s="444">
        <v>0</v>
      </c>
      <c r="J61" s="444">
        <v>0</v>
      </c>
      <c r="K61" s="444">
        <v>0</v>
      </c>
      <c r="L61" s="444">
        <v>0</v>
      </c>
      <c r="M61" s="444">
        <v>0</v>
      </c>
      <c r="N61" s="444">
        <v>0</v>
      </c>
      <c r="O61" s="444">
        <f t="shared" si="1"/>
        <v>226.21177</v>
      </c>
    </row>
    <row r="62" spans="2:15" ht="22.5" customHeight="1">
      <c r="B62" s="308" t="s">
        <v>409</v>
      </c>
      <c r="C62" s="444">
        <f aca="true" t="shared" si="2" ref="C62:N62">SUM(C7:C61)</f>
        <v>7943.0002463</v>
      </c>
      <c r="D62" s="444">
        <f t="shared" si="2"/>
        <v>6714.926600000001</v>
      </c>
      <c r="E62" s="444">
        <f t="shared" si="2"/>
        <v>27710.454919999996</v>
      </c>
      <c r="F62" s="444">
        <f t="shared" si="2"/>
        <v>6359.803039999999</v>
      </c>
      <c r="G62" s="444">
        <f t="shared" si="2"/>
        <v>5741.285669999999</v>
      </c>
      <c r="H62" s="444">
        <f t="shared" si="2"/>
        <v>5054.73754</v>
      </c>
      <c r="I62" s="444">
        <f t="shared" si="2"/>
        <v>27103.99107</v>
      </c>
      <c r="J62" s="444">
        <f t="shared" si="2"/>
        <v>13130.21937</v>
      </c>
      <c r="K62" s="444">
        <f t="shared" si="2"/>
        <v>27571.492919999997</v>
      </c>
      <c r="L62" s="444">
        <f t="shared" si="2"/>
        <v>20476.864500000003</v>
      </c>
      <c r="M62" s="444">
        <f t="shared" si="2"/>
        <v>6906.81</v>
      </c>
      <c r="N62" s="444">
        <f t="shared" si="2"/>
        <v>62292.17477</v>
      </c>
      <c r="O62" s="444">
        <f t="shared" si="1"/>
        <v>217005.76064629998</v>
      </c>
    </row>
    <row r="63" spans="2:15" ht="18.75" customHeight="1">
      <c r="B63" s="338" t="s">
        <v>1477</v>
      </c>
      <c r="C63" s="331">
        <f>(C62/O62)*100</f>
        <v>3.6602716087553</v>
      </c>
      <c r="D63" s="331">
        <f>(D62/O62)*100</f>
        <v>3.0943540761319843</v>
      </c>
      <c r="E63" s="331">
        <f>(E62/O62)*100</f>
        <v>12.769455906364424</v>
      </c>
      <c r="F63" s="331">
        <f>(F62/O62)*100</f>
        <v>2.9307070102926485</v>
      </c>
      <c r="G63" s="331">
        <f>(G62/O62)*100</f>
        <v>2.645683530658793</v>
      </c>
      <c r="H63" s="331">
        <f>(H62/O62)*100</f>
        <v>2.3293103026139343</v>
      </c>
      <c r="I63" s="331">
        <f>(I62/O62)*100</f>
        <v>12.489986896788922</v>
      </c>
      <c r="J63" s="331">
        <f>(J62/O62)*100</f>
        <v>6.050631711754918</v>
      </c>
      <c r="K63" s="331">
        <f>(K62/O62)*100</f>
        <v>12.705419818296468</v>
      </c>
      <c r="L63" s="331">
        <f>(L62/O62)*100</f>
        <v>9.436092589899244</v>
      </c>
      <c r="M63" s="331">
        <f>(M62/O62)*100</f>
        <v>3.182777258737147</v>
      </c>
      <c r="N63" s="331">
        <f>(N62/O62)*100</f>
        <v>28.70530928970622</v>
      </c>
      <c r="O63" s="444">
        <f t="shared" si="1"/>
        <v>100</v>
      </c>
    </row>
    <row r="64" spans="2:15" ht="21" customHeight="1">
      <c r="B64" s="338" t="s">
        <v>1476</v>
      </c>
      <c r="C64" s="331">
        <f>C63</f>
        <v>3.6602716087553</v>
      </c>
      <c r="D64" s="331">
        <f aca="true" t="shared" si="3" ref="D64:N64">C64+D63</f>
        <v>6.7546256848872845</v>
      </c>
      <c r="E64" s="331">
        <f t="shared" si="3"/>
        <v>19.524081591251708</v>
      </c>
      <c r="F64" s="331">
        <f t="shared" si="3"/>
        <v>22.454788601544358</v>
      </c>
      <c r="G64" s="331">
        <f t="shared" si="3"/>
        <v>25.10047213220315</v>
      </c>
      <c r="H64" s="331">
        <f t="shared" si="3"/>
        <v>27.429782434817085</v>
      </c>
      <c r="I64" s="331">
        <f t="shared" si="3"/>
        <v>39.919769331606005</v>
      </c>
      <c r="J64" s="331">
        <f t="shared" si="3"/>
        <v>45.97040104336092</v>
      </c>
      <c r="K64" s="331">
        <f t="shared" si="3"/>
        <v>58.67582086165739</v>
      </c>
      <c r="L64" s="331">
        <f t="shared" si="3"/>
        <v>68.11191345155663</v>
      </c>
      <c r="M64" s="331">
        <f t="shared" si="3"/>
        <v>71.29469071029378</v>
      </c>
      <c r="N64" s="331">
        <f t="shared" si="3"/>
        <v>100</v>
      </c>
      <c r="O64" s="331"/>
    </row>
  </sheetData>
  <sheetProtection/>
  <mergeCells count="5">
    <mergeCell ref="A1:O1"/>
    <mergeCell ref="A2:O2"/>
    <mergeCell ref="A3:O3"/>
    <mergeCell ref="A4:O4"/>
    <mergeCell ref="N5:O5"/>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15748031496063" right="0.15748031496063" top="0.551181102362205" bottom="0.48" header="0.31496062992126" footer="0.22"/>
  <pageSetup firstPageNumber="196" useFirstPageNumber="1" horizontalDpi="600" verticalDpi="600" orientation="landscape" paperSize="9" scale="68" r:id="rId41"/>
  <headerFooter>
    <oddFooter>&amp;C&amp;P</oddFooter>
  </headerFooter>
</worksheet>
</file>

<file path=xl/worksheets/sheet63.xml><?xml version="1.0" encoding="utf-8"?>
<worksheet xmlns="http://schemas.openxmlformats.org/spreadsheetml/2006/main" xmlns:r="http://schemas.openxmlformats.org/officeDocument/2006/relationships">
  <dimension ref="A1:O151"/>
  <sheetViews>
    <sheetView zoomScalePageLayoutView="0" workbookViewId="0" topLeftCell="A1">
      <selection activeCell="D7" sqref="D7"/>
    </sheetView>
  </sheetViews>
  <sheetFormatPr defaultColWidth="10.28125" defaultRowHeight="15"/>
  <cols>
    <col min="1" max="1" width="8.7109375" style="366" bestFit="1" customWidth="1"/>
    <col min="2" max="2" width="54.7109375" style="329" bestFit="1" customWidth="1"/>
    <col min="3" max="3" width="8.00390625" style="329" bestFit="1" customWidth="1"/>
    <col min="4" max="4" width="10.421875" style="329" bestFit="1" customWidth="1"/>
    <col min="5" max="5" width="9.00390625" style="329" bestFit="1" customWidth="1"/>
    <col min="6" max="6" width="9.7109375" style="329" bestFit="1" customWidth="1"/>
    <col min="7" max="7" width="9.8515625" style="329" bestFit="1" customWidth="1"/>
    <col min="8" max="8" width="9.00390625" style="329" bestFit="1" customWidth="1"/>
    <col min="9" max="9" width="9.8515625" style="329" bestFit="1" customWidth="1"/>
    <col min="10" max="10" width="8.57421875" style="329" bestFit="1" customWidth="1"/>
    <col min="11" max="11" width="9.140625" style="329" bestFit="1" customWidth="1"/>
    <col min="12" max="12" width="10.140625" style="329" bestFit="1" customWidth="1"/>
    <col min="13" max="13" width="8.00390625" style="329" bestFit="1" customWidth="1"/>
    <col min="14" max="14" width="9.7109375" style="329" bestFit="1" customWidth="1"/>
    <col min="15" max="15" width="10.8515625" style="329" bestFit="1" customWidth="1"/>
    <col min="16" max="20" width="10.28125" style="329" customWidth="1"/>
    <col min="21" max="21" width="9.28125" style="329" bestFit="1" customWidth="1"/>
    <col min="22" max="16384" width="10.28125" style="329" customWidth="1"/>
  </cols>
  <sheetData>
    <row r="1" spans="1:15" s="330" customFormat="1" ht="18" customHeight="1">
      <c r="A1" s="662" t="s">
        <v>1549</v>
      </c>
      <c r="B1" s="662"/>
      <c r="C1" s="662"/>
      <c r="D1" s="662"/>
      <c r="E1" s="662"/>
      <c r="F1" s="662"/>
      <c r="G1" s="662"/>
      <c r="H1" s="662"/>
      <c r="I1" s="662"/>
      <c r="J1" s="662"/>
      <c r="K1" s="662"/>
      <c r="L1" s="662"/>
      <c r="M1" s="662"/>
      <c r="N1" s="662"/>
      <c r="O1" s="662"/>
    </row>
    <row r="2" spans="1:15" s="330" customFormat="1" ht="18" customHeight="1">
      <c r="A2" s="663" t="s">
        <v>1548</v>
      </c>
      <c r="B2" s="663"/>
      <c r="C2" s="663"/>
      <c r="D2" s="663"/>
      <c r="E2" s="663"/>
      <c r="F2" s="663"/>
      <c r="G2" s="663"/>
      <c r="H2" s="663"/>
      <c r="I2" s="663"/>
      <c r="J2" s="663"/>
      <c r="K2" s="663"/>
      <c r="L2" s="663"/>
      <c r="M2" s="663"/>
      <c r="N2" s="663"/>
      <c r="O2" s="663"/>
    </row>
    <row r="3" spans="1:15" ht="15.75">
      <c r="A3" s="639" t="s">
        <v>115</v>
      </c>
      <c r="B3" s="639"/>
      <c r="C3" s="639"/>
      <c r="D3" s="639"/>
      <c r="E3" s="639"/>
      <c r="F3" s="639"/>
      <c r="G3" s="639"/>
      <c r="H3" s="639"/>
      <c r="I3" s="639"/>
      <c r="J3" s="639"/>
      <c r="K3" s="639"/>
      <c r="L3" s="639"/>
      <c r="M3" s="639"/>
      <c r="N3" s="639"/>
      <c r="O3" s="639"/>
    </row>
    <row r="4" spans="1:15" ht="15.75">
      <c r="A4" s="639" t="s">
        <v>1554</v>
      </c>
      <c r="B4" s="639"/>
      <c r="C4" s="639"/>
      <c r="D4" s="639"/>
      <c r="E4" s="639"/>
      <c r="F4" s="639"/>
      <c r="G4" s="639"/>
      <c r="H4" s="639"/>
      <c r="I4" s="639"/>
      <c r="J4" s="639"/>
      <c r="K4" s="639"/>
      <c r="L4" s="639"/>
      <c r="M4" s="639"/>
      <c r="N4" s="639"/>
      <c r="O4" s="639"/>
    </row>
    <row r="5" spans="14:15" ht="12.75">
      <c r="N5" s="621" t="s">
        <v>1545</v>
      </c>
      <c r="O5" s="621"/>
    </row>
    <row r="6" spans="1:15" s="307" customFormat="1" ht="21" customHeight="1">
      <c r="A6" s="308" t="s">
        <v>1544</v>
      </c>
      <c r="B6" s="308" t="s">
        <v>1543</v>
      </c>
      <c r="C6" s="308" t="s">
        <v>1542</v>
      </c>
      <c r="D6" s="308" t="s">
        <v>1541</v>
      </c>
      <c r="E6" s="308" t="s">
        <v>1540</v>
      </c>
      <c r="F6" s="308" t="s">
        <v>1539</v>
      </c>
      <c r="G6" s="308" t="s">
        <v>1538</v>
      </c>
      <c r="H6" s="308" t="s">
        <v>1537</v>
      </c>
      <c r="I6" s="308" t="s">
        <v>1536</v>
      </c>
      <c r="J6" s="308" t="s">
        <v>1535</v>
      </c>
      <c r="K6" s="308" t="s">
        <v>1534</v>
      </c>
      <c r="L6" s="308" t="s">
        <v>1533</v>
      </c>
      <c r="M6" s="308" t="s">
        <v>1532</v>
      </c>
      <c r="N6" s="308" t="s">
        <v>1531</v>
      </c>
      <c r="O6" s="308" t="s">
        <v>409</v>
      </c>
    </row>
    <row r="7" spans="1:15" s="302" customFormat="1" ht="21" customHeight="1">
      <c r="A7" s="345">
        <v>1</v>
      </c>
      <c r="B7" s="302" t="s">
        <v>1530</v>
      </c>
      <c r="C7" s="444">
        <v>0</v>
      </c>
      <c r="D7" s="454">
        <v>708.7</v>
      </c>
      <c r="E7" s="454">
        <v>303.55</v>
      </c>
      <c r="F7" s="444">
        <v>0</v>
      </c>
      <c r="G7" s="444">
        <v>0</v>
      </c>
      <c r="H7" s="454">
        <v>1349.55</v>
      </c>
      <c r="I7" s="454">
        <v>412.8</v>
      </c>
      <c r="J7" s="454">
        <v>95.26</v>
      </c>
      <c r="K7" s="454">
        <v>2</v>
      </c>
      <c r="L7" s="454">
        <v>54.73</v>
      </c>
      <c r="M7" s="454">
        <v>300</v>
      </c>
      <c r="N7" s="454">
        <v>1550.6338</v>
      </c>
      <c r="O7" s="454">
        <f aca="true" t="shared" si="0" ref="O7:O38">SUM(C7:N7)</f>
        <v>4777.223800000001</v>
      </c>
    </row>
    <row r="8" spans="1:15" s="302" customFormat="1" ht="21" customHeight="1">
      <c r="A8" s="345">
        <v>2</v>
      </c>
      <c r="B8" s="302" t="s">
        <v>1529</v>
      </c>
      <c r="C8" s="444">
        <v>0</v>
      </c>
      <c r="D8" s="444">
        <v>0</v>
      </c>
      <c r="E8" s="444">
        <v>0</v>
      </c>
      <c r="F8" s="444">
        <v>0</v>
      </c>
      <c r="G8" s="444">
        <v>0</v>
      </c>
      <c r="H8" s="444">
        <v>0</v>
      </c>
      <c r="I8" s="444">
        <v>0</v>
      </c>
      <c r="J8" s="444">
        <v>0</v>
      </c>
      <c r="K8" s="444">
        <v>0</v>
      </c>
      <c r="L8" s="444">
        <v>0</v>
      </c>
      <c r="M8" s="444">
        <v>0</v>
      </c>
      <c r="N8" s="444">
        <v>0</v>
      </c>
      <c r="O8" s="444">
        <f t="shared" si="0"/>
        <v>0</v>
      </c>
    </row>
    <row r="9" spans="1:15" s="302" customFormat="1" ht="21" customHeight="1">
      <c r="A9" s="345">
        <v>3</v>
      </c>
      <c r="B9" s="302" t="s">
        <v>1528</v>
      </c>
      <c r="C9" s="444">
        <v>0</v>
      </c>
      <c r="D9" s="444">
        <v>0</v>
      </c>
      <c r="E9" s="444">
        <v>0</v>
      </c>
      <c r="F9" s="444">
        <v>0</v>
      </c>
      <c r="G9" s="444">
        <v>0</v>
      </c>
      <c r="H9" s="444">
        <v>0</v>
      </c>
      <c r="I9" s="444">
        <v>0</v>
      </c>
      <c r="J9" s="444">
        <v>0</v>
      </c>
      <c r="K9" s="444">
        <v>0</v>
      </c>
      <c r="L9" s="444">
        <v>0</v>
      </c>
      <c r="M9" s="444">
        <v>0</v>
      </c>
      <c r="N9" s="444">
        <v>0</v>
      </c>
      <c r="O9" s="444">
        <f t="shared" si="0"/>
        <v>0</v>
      </c>
    </row>
    <row r="10" spans="1:15" s="302" customFormat="1" ht="21" customHeight="1">
      <c r="A10" s="345">
        <v>4</v>
      </c>
      <c r="B10" s="302" t="s">
        <v>1527</v>
      </c>
      <c r="C10" s="444">
        <v>0</v>
      </c>
      <c r="D10" s="444">
        <v>0</v>
      </c>
      <c r="E10" s="444">
        <v>0</v>
      </c>
      <c r="F10" s="444">
        <v>0</v>
      </c>
      <c r="G10" s="444">
        <v>0</v>
      </c>
      <c r="H10" s="444">
        <v>0</v>
      </c>
      <c r="I10" s="444">
        <v>0</v>
      </c>
      <c r="J10" s="444">
        <v>0</v>
      </c>
      <c r="K10" s="444">
        <v>0</v>
      </c>
      <c r="L10" s="444">
        <v>0</v>
      </c>
      <c r="M10" s="444">
        <v>0</v>
      </c>
      <c r="N10" s="444">
        <v>0</v>
      </c>
      <c r="O10" s="444">
        <f t="shared" si="0"/>
        <v>0</v>
      </c>
    </row>
    <row r="11" spans="1:15" s="302" customFormat="1" ht="21" customHeight="1">
      <c r="A11" s="345">
        <v>5</v>
      </c>
      <c r="B11" s="455" t="s">
        <v>1526</v>
      </c>
      <c r="C11" s="444">
        <v>0</v>
      </c>
      <c r="D11" s="444">
        <v>0</v>
      </c>
      <c r="E11" s="444">
        <v>0</v>
      </c>
      <c r="F11" s="444">
        <v>0</v>
      </c>
      <c r="G11" s="444">
        <v>0</v>
      </c>
      <c r="H11" s="444">
        <v>0</v>
      </c>
      <c r="I11" s="444">
        <v>0</v>
      </c>
      <c r="J11" s="444">
        <v>0</v>
      </c>
      <c r="K11" s="444">
        <v>0</v>
      </c>
      <c r="L11" s="444">
        <v>0</v>
      </c>
      <c r="M11" s="444">
        <v>0</v>
      </c>
      <c r="N11" s="444">
        <v>0</v>
      </c>
      <c r="O11" s="444">
        <f t="shared" si="0"/>
        <v>0</v>
      </c>
    </row>
    <row r="12" spans="1:15" s="302" customFormat="1" ht="21" customHeight="1">
      <c r="A12" s="345">
        <v>6</v>
      </c>
      <c r="B12" s="302" t="s">
        <v>1525</v>
      </c>
      <c r="C12" s="444">
        <v>0</v>
      </c>
      <c r="D12" s="444">
        <v>0</v>
      </c>
      <c r="E12" s="444">
        <v>0</v>
      </c>
      <c r="F12" s="444">
        <v>0</v>
      </c>
      <c r="G12" s="444">
        <v>0</v>
      </c>
      <c r="H12" s="444">
        <v>0</v>
      </c>
      <c r="I12" s="444">
        <v>0</v>
      </c>
      <c r="J12" s="444">
        <v>0</v>
      </c>
      <c r="K12" s="444">
        <v>0</v>
      </c>
      <c r="L12" s="444">
        <v>0</v>
      </c>
      <c r="M12" s="444">
        <v>0</v>
      </c>
      <c r="N12" s="444">
        <v>0</v>
      </c>
      <c r="O12" s="444">
        <f t="shared" si="0"/>
        <v>0</v>
      </c>
    </row>
    <row r="13" spans="1:15" s="302" customFormat="1" ht="21" customHeight="1">
      <c r="A13" s="345">
        <v>7</v>
      </c>
      <c r="B13" s="302" t="s">
        <v>1524</v>
      </c>
      <c r="C13" s="444">
        <v>0</v>
      </c>
      <c r="D13" s="444">
        <v>0</v>
      </c>
      <c r="E13" s="444">
        <v>0</v>
      </c>
      <c r="F13" s="444">
        <v>0</v>
      </c>
      <c r="G13" s="444">
        <v>0</v>
      </c>
      <c r="H13" s="444">
        <v>0</v>
      </c>
      <c r="I13" s="444">
        <v>0</v>
      </c>
      <c r="J13" s="444">
        <v>0</v>
      </c>
      <c r="K13" s="444">
        <v>0</v>
      </c>
      <c r="L13" s="444">
        <v>0</v>
      </c>
      <c r="M13" s="444">
        <v>0</v>
      </c>
      <c r="N13" s="444">
        <v>0</v>
      </c>
      <c r="O13" s="444">
        <f t="shared" si="0"/>
        <v>0</v>
      </c>
    </row>
    <row r="14" spans="1:15" s="302" customFormat="1" ht="21" customHeight="1">
      <c r="A14" s="345">
        <v>8</v>
      </c>
      <c r="B14" s="455" t="s">
        <v>1523</v>
      </c>
      <c r="C14" s="444">
        <v>0</v>
      </c>
      <c r="D14" s="444">
        <v>0</v>
      </c>
      <c r="E14" s="454">
        <v>115.38</v>
      </c>
      <c r="F14" s="444">
        <v>0</v>
      </c>
      <c r="G14" s="444">
        <v>0</v>
      </c>
      <c r="H14" s="444">
        <v>0</v>
      </c>
      <c r="I14" s="444">
        <v>0</v>
      </c>
      <c r="J14" s="454">
        <v>1171</v>
      </c>
      <c r="K14" s="444">
        <v>0</v>
      </c>
      <c r="L14" s="444">
        <v>0</v>
      </c>
      <c r="M14" s="444">
        <v>0</v>
      </c>
      <c r="N14" s="444">
        <v>0</v>
      </c>
      <c r="O14" s="454">
        <f t="shared" si="0"/>
        <v>1286.38</v>
      </c>
    </row>
    <row r="15" spans="1:15" s="302" customFormat="1" ht="21" customHeight="1">
      <c r="A15" s="345">
        <v>9</v>
      </c>
      <c r="B15" s="455" t="s">
        <v>1522</v>
      </c>
      <c r="C15" s="444">
        <v>0</v>
      </c>
      <c r="D15" s="444">
        <v>0</v>
      </c>
      <c r="E15" s="444">
        <v>0</v>
      </c>
      <c r="F15" s="444">
        <v>0</v>
      </c>
      <c r="G15" s="444">
        <v>0</v>
      </c>
      <c r="H15" s="444">
        <v>0</v>
      </c>
      <c r="I15" s="444">
        <v>0</v>
      </c>
      <c r="J15" s="444">
        <v>0</v>
      </c>
      <c r="K15" s="444">
        <v>0</v>
      </c>
      <c r="L15" s="444">
        <v>0</v>
      </c>
      <c r="M15" s="444">
        <v>0</v>
      </c>
      <c r="N15" s="444">
        <v>0</v>
      </c>
      <c r="O15" s="444">
        <f t="shared" si="0"/>
        <v>0</v>
      </c>
    </row>
    <row r="16" spans="1:15" s="302" customFormat="1" ht="21" customHeight="1">
      <c r="A16" s="345">
        <v>10</v>
      </c>
      <c r="B16" s="455" t="s">
        <v>1521</v>
      </c>
      <c r="C16" s="454">
        <v>500</v>
      </c>
      <c r="D16" s="444">
        <v>0</v>
      </c>
      <c r="E16" s="444">
        <v>0</v>
      </c>
      <c r="F16" s="444">
        <v>0</v>
      </c>
      <c r="G16" s="444">
        <v>0</v>
      </c>
      <c r="H16" s="444">
        <v>0</v>
      </c>
      <c r="I16" s="444">
        <v>0</v>
      </c>
      <c r="J16" s="444">
        <v>0</v>
      </c>
      <c r="K16" s="444">
        <v>0</v>
      </c>
      <c r="L16" s="444">
        <v>0</v>
      </c>
      <c r="M16" s="444">
        <v>0</v>
      </c>
      <c r="N16" s="444">
        <v>0</v>
      </c>
      <c r="O16" s="454">
        <f t="shared" si="0"/>
        <v>500</v>
      </c>
    </row>
    <row r="17" spans="1:15" s="302" customFormat="1" ht="21" customHeight="1">
      <c r="A17" s="345">
        <v>11</v>
      </c>
      <c r="B17" s="455" t="s">
        <v>1520</v>
      </c>
      <c r="C17" s="444">
        <v>0</v>
      </c>
      <c r="D17" s="444">
        <v>0</v>
      </c>
      <c r="E17" s="444">
        <v>0</v>
      </c>
      <c r="F17" s="444">
        <v>0</v>
      </c>
      <c r="G17" s="444">
        <v>0</v>
      </c>
      <c r="H17" s="444">
        <v>0</v>
      </c>
      <c r="I17" s="444">
        <v>0</v>
      </c>
      <c r="J17" s="444">
        <v>0</v>
      </c>
      <c r="K17" s="444">
        <v>0</v>
      </c>
      <c r="L17" s="444">
        <v>0</v>
      </c>
      <c r="M17" s="444">
        <v>0</v>
      </c>
      <c r="N17" s="444">
        <v>0</v>
      </c>
      <c r="O17" s="444">
        <f t="shared" si="0"/>
        <v>0</v>
      </c>
    </row>
    <row r="18" spans="1:15" s="302" customFormat="1" ht="21" customHeight="1">
      <c r="A18" s="345">
        <v>12</v>
      </c>
      <c r="B18" s="455" t="s">
        <v>1519</v>
      </c>
      <c r="C18" s="454">
        <v>140</v>
      </c>
      <c r="D18" s="454">
        <v>1827.80714</v>
      </c>
      <c r="E18" s="454">
        <v>1015.37</v>
      </c>
      <c r="F18" s="454">
        <v>1393.36173</v>
      </c>
      <c r="G18" s="444">
        <v>0</v>
      </c>
      <c r="H18" s="454">
        <v>1252.67</v>
      </c>
      <c r="I18" s="454">
        <v>2594.57</v>
      </c>
      <c r="J18" s="454">
        <v>982.08845</v>
      </c>
      <c r="K18" s="444">
        <v>0</v>
      </c>
      <c r="L18" s="454">
        <v>686.23</v>
      </c>
      <c r="M18" s="444">
        <v>0</v>
      </c>
      <c r="N18" s="454">
        <v>1880.98</v>
      </c>
      <c r="O18" s="454">
        <f t="shared" si="0"/>
        <v>11773.077319999999</v>
      </c>
    </row>
    <row r="19" spans="1:15" s="302" customFormat="1" ht="21" customHeight="1">
      <c r="A19" s="345">
        <v>13</v>
      </c>
      <c r="B19" s="455" t="s">
        <v>1518</v>
      </c>
      <c r="C19" s="444">
        <v>0</v>
      </c>
      <c r="D19" s="444">
        <v>0</v>
      </c>
      <c r="E19" s="444">
        <v>0</v>
      </c>
      <c r="F19" s="444">
        <v>0</v>
      </c>
      <c r="G19" s="444">
        <v>0</v>
      </c>
      <c r="H19" s="444">
        <v>0</v>
      </c>
      <c r="I19" s="444">
        <v>0</v>
      </c>
      <c r="J19" s="444">
        <v>0</v>
      </c>
      <c r="K19" s="444">
        <v>0</v>
      </c>
      <c r="L19" s="444">
        <v>0</v>
      </c>
      <c r="M19" s="444">
        <v>0</v>
      </c>
      <c r="N19" s="444">
        <v>0</v>
      </c>
      <c r="O19" s="444">
        <f t="shared" si="0"/>
        <v>0</v>
      </c>
    </row>
    <row r="20" spans="1:15" s="302" customFormat="1" ht="21" customHeight="1">
      <c r="A20" s="345">
        <v>14</v>
      </c>
      <c r="B20" s="455" t="s">
        <v>1517</v>
      </c>
      <c r="C20" s="444">
        <v>0</v>
      </c>
      <c r="D20" s="454">
        <v>23.76</v>
      </c>
      <c r="E20" s="444">
        <v>0</v>
      </c>
      <c r="F20" s="454">
        <v>66</v>
      </c>
      <c r="G20" s="444">
        <v>0</v>
      </c>
      <c r="H20" s="454">
        <v>161.72</v>
      </c>
      <c r="I20" s="454">
        <v>1000</v>
      </c>
      <c r="J20" s="444">
        <v>0</v>
      </c>
      <c r="K20" s="444">
        <v>0</v>
      </c>
      <c r="L20" s="454">
        <v>340</v>
      </c>
      <c r="M20" s="444">
        <v>0</v>
      </c>
      <c r="N20" s="454">
        <v>195.62884</v>
      </c>
      <c r="O20" s="454">
        <f t="shared" si="0"/>
        <v>1787.10884</v>
      </c>
    </row>
    <row r="21" spans="1:15" s="302" customFormat="1" ht="21" customHeight="1">
      <c r="A21" s="345">
        <v>15</v>
      </c>
      <c r="B21" s="455" t="s">
        <v>1516</v>
      </c>
      <c r="C21" s="444">
        <v>0</v>
      </c>
      <c r="D21" s="444">
        <v>0</v>
      </c>
      <c r="E21" s="444">
        <v>0</v>
      </c>
      <c r="F21" s="444">
        <v>0</v>
      </c>
      <c r="G21" s="444">
        <v>0</v>
      </c>
      <c r="H21" s="454">
        <v>2.2675</v>
      </c>
      <c r="I21" s="444">
        <v>0</v>
      </c>
      <c r="J21" s="444">
        <v>0</v>
      </c>
      <c r="K21" s="444">
        <v>0</v>
      </c>
      <c r="L21" s="444">
        <v>0</v>
      </c>
      <c r="M21" s="454">
        <v>2.6495</v>
      </c>
      <c r="N21" s="444">
        <v>0</v>
      </c>
      <c r="O21" s="454">
        <f t="shared" si="0"/>
        <v>4.917</v>
      </c>
    </row>
    <row r="22" spans="1:15" s="302" customFormat="1" ht="21" customHeight="1">
      <c r="A22" s="345">
        <v>16</v>
      </c>
      <c r="B22" s="455" t="s">
        <v>1515</v>
      </c>
      <c r="C22" s="444">
        <v>0</v>
      </c>
      <c r="D22" s="454">
        <v>20000</v>
      </c>
      <c r="E22" s="454">
        <v>2503.68</v>
      </c>
      <c r="F22" s="454">
        <v>59.6</v>
      </c>
      <c r="G22" s="454">
        <v>20777.78</v>
      </c>
      <c r="H22" s="444">
        <v>0</v>
      </c>
      <c r="I22" s="454">
        <v>28384.19</v>
      </c>
      <c r="J22" s="454">
        <v>8023.15</v>
      </c>
      <c r="K22" s="454">
        <v>94.19</v>
      </c>
      <c r="L22" s="454">
        <v>25365.96</v>
      </c>
      <c r="M22" s="454">
        <v>383</v>
      </c>
      <c r="N22" s="454">
        <v>1995.5</v>
      </c>
      <c r="O22" s="454">
        <f t="shared" si="0"/>
        <v>107587.04999999999</v>
      </c>
    </row>
    <row r="23" spans="1:15" s="302" customFormat="1" ht="21" customHeight="1">
      <c r="A23" s="345">
        <v>17</v>
      </c>
      <c r="B23" s="455" t="s">
        <v>1514</v>
      </c>
      <c r="C23" s="444">
        <v>0</v>
      </c>
      <c r="D23" s="444">
        <v>0</v>
      </c>
      <c r="E23" s="444">
        <v>0</v>
      </c>
      <c r="F23" s="444">
        <v>0</v>
      </c>
      <c r="G23" s="444">
        <v>0</v>
      </c>
      <c r="H23" s="444">
        <v>0</v>
      </c>
      <c r="I23" s="444">
        <v>0</v>
      </c>
      <c r="J23" s="444">
        <v>0</v>
      </c>
      <c r="K23" s="444">
        <v>0</v>
      </c>
      <c r="L23" s="444">
        <v>0</v>
      </c>
      <c r="M23" s="444">
        <v>0</v>
      </c>
      <c r="N23" s="444">
        <v>0</v>
      </c>
      <c r="O23" s="444">
        <f t="shared" si="0"/>
        <v>0</v>
      </c>
    </row>
    <row r="24" spans="1:15" s="302" customFormat="1" ht="21" customHeight="1">
      <c r="A24" s="345">
        <v>18</v>
      </c>
      <c r="B24" s="455" t="s">
        <v>1513</v>
      </c>
      <c r="C24" s="444">
        <v>0</v>
      </c>
      <c r="D24" s="454">
        <v>709.032</v>
      </c>
      <c r="E24" s="454">
        <v>999</v>
      </c>
      <c r="F24" s="454">
        <v>443.8</v>
      </c>
      <c r="G24" s="444">
        <v>0</v>
      </c>
      <c r="H24" s="444">
        <v>0</v>
      </c>
      <c r="I24" s="454">
        <v>2037.287</v>
      </c>
      <c r="J24" s="454">
        <v>428.5</v>
      </c>
      <c r="K24" s="444">
        <v>0</v>
      </c>
      <c r="L24" s="454">
        <v>108</v>
      </c>
      <c r="M24" s="454">
        <v>288</v>
      </c>
      <c r="N24" s="454">
        <v>332</v>
      </c>
      <c r="O24" s="454">
        <f t="shared" si="0"/>
        <v>5345.619000000001</v>
      </c>
    </row>
    <row r="25" spans="1:15" s="302" customFormat="1" ht="21" customHeight="1">
      <c r="A25" s="345">
        <v>19</v>
      </c>
      <c r="B25" s="302" t="s">
        <v>1512</v>
      </c>
      <c r="C25" s="444">
        <v>0</v>
      </c>
      <c r="D25" s="444">
        <v>0</v>
      </c>
      <c r="E25" s="444">
        <v>0</v>
      </c>
      <c r="F25" s="444">
        <v>0</v>
      </c>
      <c r="G25" s="444">
        <v>0</v>
      </c>
      <c r="H25" s="444">
        <v>0</v>
      </c>
      <c r="I25" s="444">
        <v>0</v>
      </c>
      <c r="J25" s="444">
        <v>0</v>
      </c>
      <c r="K25" s="444">
        <v>0</v>
      </c>
      <c r="L25" s="444">
        <v>0</v>
      </c>
      <c r="M25" s="444">
        <v>0</v>
      </c>
      <c r="N25" s="444">
        <v>0</v>
      </c>
      <c r="O25" s="444">
        <f t="shared" si="0"/>
        <v>0</v>
      </c>
    </row>
    <row r="26" spans="1:15" s="302" customFormat="1" ht="21" customHeight="1">
      <c r="A26" s="345">
        <v>20</v>
      </c>
      <c r="B26" s="455" t="s">
        <v>1511</v>
      </c>
      <c r="C26" s="444">
        <v>0</v>
      </c>
      <c r="D26" s="444">
        <v>0</v>
      </c>
      <c r="E26" s="454">
        <v>386.25797</v>
      </c>
      <c r="F26" s="454">
        <v>2986.01282</v>
      </c>
      <c r="G26" s="454">
        <v>1530</v>
      </c>
      <c r="H26" s="444">
        <v>0</v>
      </c>
      <c r="I26" s="454">
        <v>2828.96065</v>
      </c>
      <c r="J26" s="457">
        <v>0</v>
      </c>
      <c r="K26" s="454">
        <v>466.95</v>
      </c>
      <c r="L26" s="454">
        <v>302.79481</v>
      </c>
      <c r="M26" s="454">
        <v>65.62604</v>
      </c>
      <c r="N26" s="454">
        <v>2001.00582</v>
      </c>
      <c r="O26" s="454">
        <f t="shared" si="0"/>
        <v>10567.60811</v>
      </c>
    </row>
    <row r="27" spans="1:15" s="302" customFormat="1" ht="21" customHeight="1">
      <c r="A27" s="345">
        <v>21</v>
      </c>
      <c r="B27" s="455" t="s">
        <v>1510</v>
      </c>
      <c r="C27" s="444">
        <v>0</v>
      </c>
      <c r="D27" s="444">
        <v>0</v>
      </c>
      <c r="E27" s="444">
        <v>0</v>
      </c>
      <c r="F27" s="444">
        <v>0</v>
      </c>
      <c r="G27" s="444">
        <v>0</v>
      </c>
      <c r="H27" s="444">
        <v>0</v>
      </c>
      <c r="I27" s="454">
        <v>231</v>
      </c>
      <c r="J27" s="444">
        <v>0</v>
      </c>
      <c r="K27" s="454">
        <v>107.88</v>
      </c>
      <c r="L27" s="454">
        <v>25.2</v>
      </c>
      <c r="M27" s="444">
        <v>0</v>
      </c>
      <c r="N27" s="454">
        <v>135.97514</v>
      </c>
      <c r="O27" s="454">
        <f t="shared" si="0"/>
        <v>500.05514</v>
      </c>
    </row>
    <row r="28" spans="1:15" s="302" customFormat="1" ht="21" customHeight="1">
      <c r="A28" s="345">
        <v>22</v>
      </c>
      <c r="B28" s="455" t="s">
        <v>1509</v>
      </c>
      <c r="C28" s="444">
        <v>0</v>
      </c>
      <c r="D28" s="454">
        <v>1388.18</v>
      </c>
      <c r="E28" s="454">
        <v>135.985</v>
      </c>
      <c r="F28" s="454">
        <v>4095.22</v>
      </c>
      <c r="G28" s="454">
        <v>1122.24</v>
      </c>
      <c r="H28" s="454">
        <v>162.58</v>
      </c>
      <c r="I28" s="454">
        <v>310.61</v>
      </c>
      <c r="J28" s="457">
        <v>0</v>
      </c>
      <c r="K28" s="454">
        <v>0</v>
      </c>
      <c r="L28" s="454">
        <v>185.07</v>
      </c>
      <c r="M28" s="454">
        <v>185.08</v>
      </c>
      <c r="N28" s="454">
        <v>2714.93675</v>
      </c>
      <c r="O28" s="454">
        <f t="shared" si="0"/>
        <v>10299.901749999999</v>
      </c>
    </row>
    <row r="29" spans="1:15" s="302" customFormat="1" ht="21" customHeight="1">
      <c r="A29" s="345">
        <v>23</v>
      </c>
      <c r="B29" s="455" t="s">
        <v>1508</v>
      </c>
      <c r="C29" s="444">
        <v>0</v>
      </c>
      <c r="D29" s="444">
        <v>0</v>
      </c>
      <c r="E29" s="444">
        <v>0</v>
      </c>
      <c r="F29" s="444">
        <v>0</v>
      </c>
      <c r="G29" s="444">
        <v>0</v>
      </c>
      <c r="H29" s="444">
        <v>0</v>
      </c>
      <c r="I29" s="444">
        <v>0</v>
      </c>
      <c r="J29" s="444">
        <v>0</v>
      </c>
      <c r="K29" s="444">
        <v>0</v>
      </c>
      <c r="L29" s="444">
        <v>0</v>
      </c>
      <c r="M29" s="444">
        <v>0</v>
      </c>
      <c r="N29" s="444">
        <v>0</v>
      </c>
      <c r="O29" s="444">
        <f t="shared" si="0"/>
        <v>0</v>
      </c>
    </row>
    <row r="30" spans="1:15" s="302" customFormat="1" ht="21" customHeight="1">
      <c r="A30" s="345">
        <v>24</v>
      </c>
      <c r="B30" s="455" t="s">
        <v>1507</v>
      </c>
      <c r="C30" s="444">
        <v>0</v>
      </c>
      <c r="D30" s="444">
        <v>0</v>
      </c>
      <c r="E30" s="444">
        <v>0</v>
      </c>
      <c r="F30" s="444">
        <v>0</v>
      </c>
      <c r="G30" s="444">
        <v>0</v>
      </c>
      <c r="H30" s="444">
        <v>0</v>
      </c>
      <c r="I30" s="444">
        <v>0</v>
      </c>
      <c r="J30" s="444">
        <v>0</v>
      </c>
      <c r="K30" s="444">
        <v>0</v>
      </c>
      <c r="L30" s="444">
        <v>0</v>
      </c>
      <c r="M30" s="444">
        <v>0</v>
      </c>
      <c r="N30" s="444">
        <v>0</v>
      </c>
      <c r="O30" s="444">
        <f t="shared" si="0"/>
        <v>0</v>
      </c>
    </row>
    <row r="31" spans="1:15" s="302" customFormat="1" ht="21" customHeight="1">
      <c r="A31" s="345">
        <v>25</v>
      </c>
      <c r="B31" s="302" t="s">
        <v>1506</v>
      </c>
      <c r="C31" s="444">
        <v>0</v>
      </c>
      <c r="D31" s="444">
        <v>0</v>
      </c>
      <c r="E31" s="444">
        <v>0</v>
      </c>
      <c r="F31" s="444">
        <v>0</v>
      </c>
      <c r="G31" s="444">
        <v>0</v>
      </c>
      <c r="H31" s="444">
        <v>0</v>
      </c>
      <c r="I31" s="444">
        <v>0</v>
      </c>
      <c r="J31" s="444">
        <v>0</v>
      </c>
      <c r="K31" s="444">
        <v>0</v>
      </c>
      <c r="L31" s="444">
        <v>0</v>
      </c>
      <c r="M31" s="444">
        <v>0</v>
      </c>
      <c r="N31" s="444">
        <v>0</v>
      </c>
      <c r="O31" s="444">
        <f t="shared" si="0"/>
        <v>0</v>
      </c>
    </row>
    <row r="32" spans="1:15" s="302" customFormat="1" ht="21" customHeight="1">
      <c r="A32" s="345">
        <v>26</v>
      </c>
      <c r="B32" s="302" t="s">
        <v>1505</v>
      </c>
      <c r="C32" s="444">
        <v>0</v>
      </c>
      <c r="D32" s="444">
        <v>0</v>
      </c>
      <c r="E32" s="444">
        <v>0</v>
      </c>
      <c r="F32" s="444">
        <v>0</v>
      </c>
      <c r="G32" s="444">
        <v>0</v>
      </c>
      <c r="H32" s="444">
        <v>0</v>
      </c>
      <c r="I32" s="444">
        <v>0</v>
      </c>
      <c r="J32" s="444">
        <v>0</v>
      </c>
      <c r="K32" s="444">
        <v>0</v>
      </c>
      <c r="L32" s="444">
        <v>0</v>
      </c>
      <c r="M32" s="444">
        <v>0</v>
      </c>
      <c r="N32" s="444">
        <v>0</v>
      </c>
      <c r="O32" s="444">
        <f t="shared" si="0"/>
        <v>0</v>
      </c>
    </row>
    <row r="33" spans="1:15" s="302" customFormat="1" ht="21" customHeight="1">
      <c r="A33" s="345">
        <v>27</v>
      </c>
      <c r="B33" s="455" t="s">
        <v>1504</v>
      </c>
      <c r="C33" s="444">
        <v>0</v>
      </c>
      <c r="D33" s="444">
        <v>0</v>
      </c>
      <c r="E33" s="444">
        <v>0</v>
      </c>
      <c r="F33" s="444">
        <v>0</v>
      </c>
      <c r="G33" s="444">
        <v>0</v>
      </c>
      <c r="H33" s="444">
        <v>0</v>
      </c>
      <c r="I33" s="444">
        <v>0</v>
      </c>
      <c r="J33" s="444">
        <v>0</v>
      </c>
      <c r="K33" s="444">
        <v>0</v>
      </c>
      <c r="L33" s="444">
        <v>0</v>
      </c>
      <c r="M33" s="444">
        <v>0</v>
      </c>
      <c r="N33" s="444">
        <v>0</v>
      </c>
      <c r="O33" s="444">
        <f t="shared" si="0"/>
        <v>0</v>
      </c>
    </row>
    <row r="34" spans="1:15" s="302" customFormat="1" ht="21" customHeight="1">
      <c r="A34" s="345">
        <v>28</v>
      </c>
      <c r="B34" s="455" t="s">
        <v>1503</v>
      </c>
      <c r="C34" s="454">
        <v>0.6408</v>
      </c>
      <c r="D34" s="454">
        <v>1.55454</v>
      </c>
      <c r="E34" s="454">
        <v>239.12</v>
      </c>
      <c r="F34" s="444">
        <v>0</v>
      </c>
      <c r="G34" s="444">
        <v>0</v>
      </c>
      <c r="H34" s="444">
        <v>0</v>
      </c>
      <c r="I34" s="444">
        <v>0</v>
      </c>
      <c r="J34" s="444">
        <v>0</v>
      </c>
      <c r="K34" s="454">
        <v>270.63</v>
      </c>
      <c r="L34" s="444">
        <v>0</v>
      </c>
      <c r="M34" s="444">
        <v>0</v>
      </c>
      <c r="N34" s="444">
        <v>0</v>
      </c>
      <c r="O34" s="454">
        <f t="shared" si="0"/>
        <v>511.94534</v>
      </c>
    </row>
    <row r="35" spans="1:15" s="302" customFormat="1" ht="21" customHeight="1">
      <c r="A35" s="345">
        <v>29</v>
      </c>
      <c r="B35" s="455" t="s">
        <v>1502</v>
      </c>
      <c r="C35" s="444">
        <v>0</v>
      </c>
      <c r="D35" s="444">
        <v>0</v>
      </c>
      <c r="E35" s="444">
        <v>0</v>
      </c>
      <c r="F35" s="444">
        <v>0</v>
      </c>
      <c r="G35" s="444">
        <v>0</v>
      </c>
      <c r="H35" s="444">
        <v>0</v>
      </c>
      <c r="I35" s="444">
        <v>0</v>
      </c>
      <c r="J35" s="444">
        <v>0</v>
      </c>
      <c r="K35" s="444">
        <v>0</v>
      </c>
      <c r="L35" s="444">
        <v>0</v>
      </c>
      <c r="M35" s="444">
        <v>0</v>
      </c>
      <c r="N35" s="444">
        <v>0</v>
      </c>
      <c r="O35" s="444">
        <f t="shared" si="0"/>
        <v>0</v>
      </c>
    </row>
    <row r="36" spans="1:15" s="302" customFormat="1" ht="21" customHeight="1">
      <c r="A36" s="345">
        <v>30</v>
      </c>
      <c r="B36" s="455" t="s">
        <v>1501</v>
      </c>
      <c r="C36" s="444">
        <v>0</v>
      </c>
      <c r="D36" s="444">
        <v>0</v>
      </c>
      <c r="E36" s="444">
        <v>0</v>
      </c>
      <c r="F36" s="444">
        <v>0</v>
      </c>
      <c r="G36" s="444">
        <v>0</v>
      </c>
      <c r="H36" s="444">
        <v>0</v>
      </c>
      <c r="I36" s="444">
        <v>0</v>
      </c>
      <c r="J36" s="444">
        <v>0</v>
      </c>
      <c r="K36" s="444">
        <v>0</v>
      </c>
      <c r="L36" s="444">
        <v>0</v>
      </c>
      <c r="M36" s="444">
        <v>0</v>
      </c>
      <c r="N36" s="444">
        <v>0</v>
      </c>
      <c r="O36" s="444">
        <f t="shared" si="0"/>
        <v>0</v>
      </c>
    </row>
    <row r="37" spans="1:15" s="302" customFormat="1" ht="21" customHeight="1">
      <c r="A37" s="345">
        <v>31</v>
      </c>
      <c r="B37" s="455" t="s">
        <v>1500</v>
      </c>
      <c r="C37" s="444">
        <v>0</v>
      </c>
      <c r="D37" s="444">
        <v>0</v>
      </c>
      <c r="E37" s="444">
        <v>0</v>
      </c>
      <c r="F37" s="444">
        <v>0</v>
      </c>
      <c r="G37" s="444">
        <v>0</v>
      </c>
      <c r="H37" s="444">
        <v>0</v>
      </c>
      <c r="I37" s="444">
        <v>0</v>
      </c>
      <c r="J37" s="444">
        <v>0</v>
      </c>
      <c r="K37" s="444">
        <v>0</v>
      </c>
      <c r="L37" s="444">
        <v>0</v>
      </c>
      <c r="M37" s="444">
        <v>0</v>
      </c>
      <c r="N37" s="444">
        <v>0</v>
      </c>
      <c r="O37" s="444">
        <f t="shared" si="0"/>
        <v>0</v>
      </c>
    </row>
    <row r="38" spans="1:15" s="302" customFormat="1" ht="21" customHeight="1">
      <c r="A38" s="345">
        <v>32</v>
      </c>
      <c r="B38" s="455" t="s">
        <v>1499</v>
      </c>
      <c r="C38" s="444">
        <v>0</v>
      </c>
      <c r="D38" s="444">
        <v>0</v>
      </c>
      <c r="E38" s="444">
        <v>0</v>
      </c>
      <c r="F38" s="444">
        <v>0</v>
      </c>
      <c r="G38" s="444">
        <v>0</v>
      </c>
      <c r="H38" s="444">
        <v>0</v>
      </c>
      <c r="I38" s="444">
        <v>0</v>
      </c>
      <c r="J38" s="444">
        <v>0</v>
      </c>
      <c r="K38" s="444">
        <v>0</v>
      </c>
      <c r="L38" s="444">
        <v>0</v>
      </c>
      <c r="M38" s="444">
        <v>0</v>
      </c>
      <c r="N38" s="444">
        <v>0</v>
      </c>
      <c r="O38" s="444">
        <f t="shared" si="0"/>
        <v>0</v>
      </c>
    </row>
    <row r="39" spans="1:15" s="302" customFormat="1" ht="21" customHeight="1">
      <c r="A39" s="345">
        <v>33</v>
      </c>
      <c r="B39" s="455" t="s">
        <v>1498</v>
      </c>
      <c r="C39" s="444">
        <v>0</v>
      </c>
      <c r="D39" s="444">
        <v>0</v>
      </c>
      <c r="E39" s="444">
        <v>0</v>
      </c>
      <c r="F39" s="444">
        <v>0</v>
      </c>
      <c r="G39" s="444">
        <v>0</v>
      </c>
      <c r="H39" s="454">
        <v>2.25</v>
      </c>
      <c r="I39" s="444">
        <v>0</v>
      </c>
      <c r="J39" s="444">
        <v>0</v>
      </c>
      <c r="K39" s="444">
        <v>0</v>
      </c>
      <c r="L39" s="444">
        <v>0</v>
      </c>
      <c r="M39" s="444">
        <v>0</v>
      </c>
      <c r="N39" s="444">
        <v>0</v>
      </c>
      <c r="O39" s="454">
        <f aca="true" t="shared" si="1" ref="O39:O62">SUM(C39:N39)</f>
        <v>2.25</v>
      </c>
    </row>
    <row r="40" spans="1:15" s="302" customFormat="1" ht="21" customHeight="1">
      <c r="A40" s="345">
        <v>34</v>
      </c>
      <c r="B40" s="455" t="s">
        <v>1497</v>
      </c>
      <c r="C40" s="444">
        <v>0</v>
      </c>
      <c r="D40" s="444">
        <v>0</v>
      </c>
      <c r="E40" s="444">
        <v>0</v>
      </c>
      <c r="F40" s="444">
        <v>0</v>
      </c>
      <c r="G40" s="444">
        <v>0</v>
      </c>
      <c r="H40" s="444">
        <v>0</v>
      </c>
      <c r="I40" s="444">
        <v>0</v>
      </c>
      <c r="J40" s="444">
        <v>0</v>
      </c>
      <c r="K40" s="444">
        <v>0</v>
      </c>
      <c r="L40" s="444">
        <v>0</v>
      </c>
      <c r="M40" s="444">
        <v>0</v>
      </c>
      <c r="N40" s="444">
        <v>0</v>
      </c>
      <c r="O40" s="444">
        <f t="shared" si="1"/>
        <v>0</v>
      </c>
    </row>
    <row r="41" spans="1:15" s="302" customFormat="1" ht="21" customHeight="1">
      <c r="A41" s="345">
        <v>35</v>
      </c>
      <c r="B41" s="455" t="s">
        <v>1496</v>
      </c>
      <c r="C41" s="444">
        <v>0</v>
      </c>
      <c r="D41" s="444">
        <v>0</v>
      </c>
      <c r="E41" s="444">
        <v>0</v>
      </c>
      <c r="F41" s="444">
        <v>0</v>
      </c>
      <c r="G41" s="444">
        <v>0</v>
      </c>
      <c r="H41" s="444">
        <v>0</v>
      </c>
      <c r="I41" s="444">
        <v>0</v>
      </c>
      <c r="J41" s="444">
        <v>0</v>
      </c>
      <c r="K41" s="444">
        <v>0</v>
      </c>
      <c r="L41" s="444">
        <v>0</v>
      </c>
      <c r="M41" s="444">
        <v>0</v>
      </c>
      <c r="N41" s="444">
        <v>0</v>
      </c>
      <c r="O41" s="444">
        <f t="shared" si="1"/>
        <v>0</v>
      </c>
    </row>
    <row r="42" spans="1:15" s="302" customFormat="1" ht="21" customHeight="1">
      <c r="A42" s="345">
        <v>36</v>
      </c>
      <c r="B42" s="455" t="s">
        <v>1495</v>
      </c>
      <c r="C42" s="444">
        <v>0</v>
      </c>
      <c r="D42" s="444">
        <v>0</v>
      </c>
      <c r="E42" s="444">
        <v>0</v>
      </c>
      <c r="F42" s="444">
        <v>0</v>
      </c>
      <c r="G42" s="444">
        <v>0</v>
      </c>
      <c r="H42" s="444">
        <v>0</v>
      </c>
      <c r="I42" s="444">
        <v>0</v>
      </c>
      <c r="J42" s="444">
        <v>0</v>
      </c>
      <c r="K42" s="444">
        <v>0</v>
      </c>
      <c r="L42" s="444">
        <v>0</v>
      </c>
      <c r="M42" s="444">
        <v>0</v>
      </c>
      <c r="N42" s="444">
        <v>0</v>
      </c>
      <c r="O42" s="444">
        <f t="shared" si="1"/>
        <v>0</v>
      </c>
    </row>
    <row r="43" spans="1:15" s="302" customFormat="1" ht="21" customHeight="1">
      <c r="A43" s="345">
        <v>37</v>
      </c>
      <c r="B43" s="455" t="s">
        <v>1494</v>
      </c>
      <c r="C43" s="444">
        <v>0</v>
      </c>
      <c r="D43" s="454">
        <v>28.29377</v>
      </c>
      <c r="E43" s="454">
        <v>1405.9581</v>
      </c>
      <c r="F43" s="454">
        <v>1696.68427</v>
      </c>
      <c r="G43" s="454">
        <v>1462.86543</v>
      </c>
      <c r="H43" s="454">
        <v>117.47391</v>
      </c>
      <c r="I43" s="444">
        <v>0</v>
      </c>
      <c r="J43" s="454">
        <v>265.32015</v>
      </c>
      <c r="K43" s="444">
        <v>0</v>
      </c>
      <c r="L43" s="444">
        <v>0</v>
      </c>
      <c r="M43" s="444">
        <v>0</v>
      </c>
      <c r="N43" s="454">
        <v>464.57488</v>
      </c>
      <c r="O43" s="454">
        <f t="shared" si="1"/>
        <v>5441.17051</v>
      </c>
    </row>
    <row r="44" spans="1:15" s="302" customFormat="1" ht="21" customHeight="1">
      <c r="A44" s="345">
        <v>38</v>
      </c>
      <c r="B44" s="455" t="s">
        <v>1493</v>
      </c>
      <c r="C44" s="444">
        <v>0</v>
      </c>
      <c r="D44" s="444">
        <v>0</v>
      </c>
      <c r="E44" s="454">
        <v>2.14477</v>
      </c>
      <c r="F44" s="444">
        <v>0</v>
      </c>
      <c r="G44" s="444">
        <v>0</v>
      </c>
      <c r="H44" s="444">
        <v>0</v>
      </c>
      <c r="I44" s="444">
        <v>0</v>
      </c>
      <c r="J44" s="444">
        <v>0</v>
      </c>
      <c r="K44" s="444">
        <v>0</v>
      </c>
      <c r="L44" s="444">
        <v>0</v>
      </c>
      <c r="M44" s="444">
        <v>0</v>
      </c>
      <c r="N44" s="444">
        <v>0</v>
      </c>
      <c r="O44" s="454">
        <f t="shared" si="1"/>
        <v>2.14477</v>
      </c>
    </row>
    <row r="45" spans="1:15" s="302" customFormat="1" ht="21" customHeight="1">
      <c r="A45" s="345">
        <v>39</v>
      </c>
      <c r="B45" s="302" t="s">
        <v>1492</v>
      </c>
      <c r="C45" s="444">
        <v>0</v>
      </c>
      <c r="D45" s="454">
        <v>451.27</v>
      </c>
      <c r="E45" s="454">
        <v>124.2084</v>
      </c>
      <c r="F45" s="444">
        <v>0</v>
      </c>
      <c r="G45" s="444">
        <v>0</v>
      </c>
      <c r="H45" s="444">
        <v>0</v>
      </c>
      <c r="I45" s="454">
        <v>7.74667</v>
      </c>
      <c r="J45" s="454">
        <v>444.97356</v>
      </c>
      <c r="K45" s="444">
        <v>0</v>
      </c>
      <c r="L45" s="444">
        <v>0</v>
      </c>
      <c r="M45" s="444">
        <v>0</v>
      </c>
      <c r="N45" s="454">
        <v>387.7</v>
      </c>
      <c r="O45" s="454">
        <f t="shared" si="1"/>
        <v>1415.89863</v>
      </c>
    </row>
    <row r="46" spans="1:15" s="302" customFormat="1" ht="21" customHeight="1">
      <c r="A46" s="345">
        <v>40</v>
      </c>
      <c r="B46" s="455" t="s">
        <v>1491</v>
      </c>
      <c r="C46" s="444">
        <v>0</v>
      </c>
      <c r="D46" s="454">
        <v>16891.555</v>
      </c>
      <c r="E46" s="454">
        <v>324.34</v>
      </c>
      <c r="F46" s="454">
        <v>647.6</v>
      </c>
      <c r="G46" s="454">
        <v>1935.355</v>
      </c>
      <c r="H46" s="454">
        <v>35</v>
      </c>
      <c r="I46" s="454">
        <v>302.35</v>
      </c>
      <c r="J46" s="444">
        <v>0</v>
      </c>
      <c r="K46" s="454">
        <v>13451.475</v>
      </c>
      <c r="L46" s="454">
        <v>391.62546</v>
      </c>
      <c r="M46" s="444">
        <v>0</v>
      </c>
      <c r="N46" s="454">
        <v>10325.98</v>
      </c>
      <c r="O46" s="454">
        <f t="shared" si="1"/>
        <v>44305.280459999994</v>
      </c>
    </row>
    <row r="47" spans="1:15" s="302" customFormat="1" ht="21" customHeight="1">
      <c r="A47" s="345">
        <v>41</v>
      </c>
      <c r="B47" s="302" t="s">
        <v>1490</v>
      </c>
      <c r="C47" s="444">
        <v>0</v>
      </c>
      <c r="D47" s="444">
        <v>0</v>
      </c>
      <c r="E47" s="444">
        <v>0</v>
      </c>
      <c r="F47" s="444">
        <v>0</v>
      </c>
      <c r="G47" s="444">
        <v>0</v>
      </c>
      <c r="H47" s="444">
        <v>0</v>
      </c>
      <c r="I47" s="444">
        <v>0</v>
      </c>
      <c r="J47" s="444">
        <v>0</v>
      </c>
      <c r="K47" s="444">
        <v>0</v>
      </c>
      <c r="L47" s="444">
        <v>0</v>
      </c>
      <c r="M47" s="444">
        <v>0</v>
      </c>
      <c r="N47" s="444">
        <v>0</v>
      </c>
      <c r="O47" s="444">
        <f t="shared" si="1"/>
        <v>0</v>
      </c>
    </row>
    <row r="48" spans="1:15" s="302" customFormat="1" ht="21" customHeight="1">
      <c r="A48" s="345">
        <v>42</v>
      </c>
      <c r="B48" s="302" t="s">
        <v>1489</v>
      </c>
      <c r="C48" s="444">
        <v>0</v>
      </c>
      <c r="D48" s="444">
        <v>0</v>
      </c>
      <c r="E48" s="444">
        <v>0</v>
      </c>
      <c r="F48" s="444">
        <v>0</v>
      </c>
      <c r="G48" s="444">
        <v>0</v>
      </c>
      <c r="H48" s="444">
        <v>0</v>
      </c>
      <c r="I48" s="444">
        <v>0</v>
      </c>
      <c r="J48" s="444">
        <v>0</v>
      </c>
      <c r="K48" s="444">
        <v>0</v>
      </c>
      <c r="L48" s="444">
        <v>0</v>
      </c>
      <c r="M48" s="444">
        <v>0</v>
      </c>
      <c r="N48" s="444">
        <v>0</v>
      </c>
      <c r="O48" s="444">
        <f t="shared" si="1"/>
        <v>0</v>
      </c>
    </row>
    <row r="49" spans="1:15" s="302" customFormat="1" ht="21" customHeight="1">
      <c r="A49" s="345">
        <v>43</v>
      </c>
      <c r="B49" s="455" t="s">
        <v>1488</v>
      </c>
      <c r="C49" s="444">
        <v>0</v>
      </c>
      <c r="D49" s="454">
        <v>619.4093</v>
      </c>
      <c r="E49" s="444">
        <v>0</v>
      </c>
      <c r="F49" s="454">
        <v>105</v>
      </c>
      <c r="G49" s="444">
        <v>0</v>
      </c>
      <c r="H49" s="444">
        <v>0</v>
      </c>
      <c r="I49" s="454">
        <v>21</v>
      </c>
      <c r="J49" s="444">
        <v>0</v>
      </c>
      <c r="K49" s="444">
        <v>0</v>
      </c>
      <c r="L49" s="454">
        <v>190.69</v>
      </c>
      <c r="M49" s="444">
        <v>0</v>
      </c>
      <c r="N49" s="454">
        <v>1120.53</v>
      </c>
      <c r="O49" s="454">
        <f t="shared" si="1"/>
        <v>2056.6293</v>
      </c>
    </row>
    <row r="50" spans="1:15" s="302" customFormat="1" ht="21" customHeight="1">
      <c r="A50" s="345">
        <v>44</v>
      </c>
      <c r="B50" s="302" t="s">
        <v>1487</v>
      </c>
      <c r="C50" s="444">
        <v>0</v>
      </c>
      <c r="D50" s="444">
        <v>0</v>
      </c>
      <c r="E50" s="444">
        <v>0</v>
      </c>
      <c r="F50" s="444">
        <v>0</v>
      </c>
      <c r="G50" s="444">
        <v>0</v>
      </c>
      <c r="H50" s="444">
        <v>0</v>
      </c>
      <c r="I50" s="444">
        <v>0</v>
      </c>
      <c r="J50" s="444">
        <v>0</v>
      </c>
      <c r="K50" s="444">
        <v>0</v>
      </c>
      <c r="L50" s="444">
        <v>0</v>
      </c>
      <c r="M50" s="444">
        <v>0</v>
      </c>
      <c r="N50" s="444">
        <v>0</v>
      </c>
      <c r="O50" s="444">
        <f t="shared" si="1"/>
        <v>0</v>
      </c>
    </row>
    <row r="51" spans="1:15" s="302" customFormat="1" ht="21" customHeight="1">
      <c r="A51" s="345">
        <v>45</v>
      </c>
      <c r="B51" s="455" t="s">
        <v>1486</v>
      </c>
      <c r="C51" s="444">
        <v>0</v>
      </c>
      <c r="D51" s="444">
        <v>0</v>
      </c>
      <c r="E51" s="444">
        <v>0</v>
      </c>
      <c r="F51" s="444">
        <v>0</v>
      </c>
      <c r="G51" s="444">
        <v>0</v>
      </c>
      <c r="H51" s="444">
        <v>0</v>
      </c>
      <c r="I51" s="444">
        <v>0</v>
      </c>
      <c r="J51" s="444">
        <v>0</v>
      </c>
      <c r="K51" s="444">
        <v>0</v>
      </c>
      <c r="L51" s="454">
        <v>30</v>
      </c>
      <c r="M51" s="444">
        <v>0</v>
      </c>
      <c r="N51" s="444">
        <v>0</v>
      </c>
      <c r="O51" s="454">
        <f t="shared" si="1"/>
        <v>30</v>
      </c>
    </row>
    <row r="52" spans="1:15" s="302" customFormat="1" ht="21" customHeight="1">
      <c r="A52" s="345">
        <v>46</v>
      </c>
      <c r="B52" s="455" t="s">
        <v>1485</v>
      </c>
      <c r="C52" s="444">
        <v>0</v>
      </c>
      <c r="D52" s="444">
        <v>0</v>
      </c>
      <c r="E52" s="444">
        <v>0</v>
      </c>
      <c r="F52" s="444">
        <v>0</v>
      </c>
      <c r="G52" s="444">
        <v>0</v>
      </c>
      <c r="H52" s="444">
        <v>0</v>
      </c>
      <c r="I52" s="444">
        <v>0</v>
      </c>
      <c r="J52" s="444">
        <v>0</v>
      </c>
      <c r="K52" s="444">
        <v>0</v>
      </c>
      <c r="L52" s="444">
        <v>0</v>
      </c>
      <c r="M52" s="444">
        <v>0</v>
      </c>
      <c r="N52" s="444">
        <v>0</v>
      </c>
      <c r="O52" s="444">
        <f t="shared" si="1"/>
        <v>0</v>
      </c>
    </row>
    <row r="53" spans="1:15" s="302" customFormat="1" ht="21" customHeight="1">
      <c r="A53" s="345">
        <v>47</v>
      </c>
      <c r="B53" s="455" t="s">
        <v>1484</v>
      </c>
      <c r="C53" s="444">
        <v>0</v>
      </c>
      <c r="D53" s="444">
        <v>0</v>
      </c>
      <c r="E53" s="444">
        <v>0</v>
      </c>
      <c r="F53" s="444">
        <v>0</v>
      </c>
      <c r="G53" s="444">
        <v>0</v>
      </c>
      <c r="H53" s="444">
        <v>0</v>
      </c>
      <c r="I53" s="444">
        <v>0</v>
      </c>
      <c r="J53" s="444">
        <v>0</v>
      </c>
      <c r="K53" s="444">
        <v>0</v>
      </c>
      <c r="L53" s="444">
        <v>0</v>
      </c>
      <c r="M53" s="444">
        <v>0</v>
      </c>
      <c r="N53" s="444">
        <v>0</v>
      </c>
      <c r="O53" s="444">
        <f t="shared" si="1"/>
        <v>0</v>
      </c>
    </row>
    <row r="54" spans="1:15" s="302" customFormat="1" ht="21" customHeight="1">
      <c r="A54" s="345">
        <v>48</v>
      </c>
      <c r="B54" s="455" t="s">
        <v>1483</v>
      </c>
      <c r="C54" s="444">
        <v>0</v>
      </c>
      <c r="D54" s="444">
        <v>0</v>
      </c>
      <c r="E54" s="444">
        <v>0</v>
      </c>
      <c r="F54" s="444">
        <v>0</v>
      </c>
      <c r="G54" s="444">
        <v>0</v>
      </c>
      <c r="H54" s="444">
        <v>0</v>
      </c>
      <c r="I54" s="444">
        <v>0</v>
      </c>
      <c r="J54" s="444">
        <v>0</v>
      </c>
      <c r="K54" s="444">
        <v>0</v>
      </c>
      <c r="L54" s="444">
        <v>0</v>
      </c>
      <c r="M54" s="444">
        <v>0</v>
      </c>
      <c r="N54" s="444">
        <v>0</v>
      </c>
      <c r="O54" s="444">
        <f t="shared" si="1"/>
        <v>0</v>
      </c>
    </row>
    <row r="55" spans="1:15" s="302" customFormat="1" ht="21" customHeight="1">
      <c r="A55" s="345">
        <v>49</v>
      </c>
      <c r="B55" s="455" t="s">
        <v>1482</v>
      </c>
      <c r="C55" s="444">
        <v>0</v>
      </c>
      <c r="D55" s="454">
        <v>1669.62</v>
      </c>
      <c r="E55" s="454">
        <v>141.5</v>
      </c>
      <c r="F55" s="454">
        <v>405.3</v>
      </c>
      <c r="G55" s="444">
        <v>0</v>
      </c>
      <c r="H55" s="444">
        <v>0</v>
      </c>
      <c r="I55" s="454">
        <v>548.546</v>
      </c>
      <c r="J55" s="444">
        <v>0</v>
      </c>
      <c r="K55" s="454">
        <v>68</v>
      </c>
      <c r="L55" s="454">
        <v>697.31</v>
      </c>
      <c r="M55" s="444">
        <v>0</v>
      </c>
      <c r="N55" s="454">
        <v>6283.66</v>
      </c>
      <c r="O55" s="454">
        <f t="shared" si="1"/>
        <v>9813.936</v>
      </c>
    </row>
    <row r="56" spans="1:15" s="302" customFormat="1" ht="21" customHeight="1">
      <c r="A56" s="345">
        <v>50</v>
      </c>
      <c r="B56" s="455" t="s">
        <v>1481</v>
      </c>
      <c r="C56" s="444">
        <v>0</v>
      </c>
      <c r="D56" s="454">
        <v>10837.98925</v>
      </c>
      <c r="E56" s="454">
        <v>113.784</v>
      </c>
      <c r="F56" s="454">
        <v>590.31</v>
      </c>
      <c r="G56" s="454">
        <v>2328.73751</v>
      </c>
      <c r="H56" s="444">
        <v>0</v>
      </c>
      <c r="I56" s="444">
        <v>0</v>
      </c>
      <c r="J56" s="454">
        <v>401.58503</v>
      </c>
      <c r="K56" s="444">
        <v>0</v>
      </c>
      <c r="L56" s="444">
        <v>0</v>
      </c>
      <c r="M56" s="444">
        <v>0</v>
      </c>
      <c r="N56" s="454">
        <v>608.70415</v>
      </c>
      <c r="O56" s="454">
        <f t="shared" si="1"/>
        <v>14881.109939999998</v>
      </c>
    </row>
    <row r="57" spans="1:15" s="302" customFormat="1" ht="21" customHeight="1">
      <c r="A57" s="345">
        <v>51</v>
      </c>
      <c r="B57" s="455" t="s">
        <v>1480</v>
      </c>
      <c r="C57" s="444">
        <v>0</v>
      </c>
      <c r="D57" s="444">
        <v>0</v>
      </c>
      <c r="E57" s="444">
        <v>0</v>
      </c>
      <c r="F57" s="444">
        <v>0</v>
      </c>
      <c r="G57" s="444">
        <v>0</v>
      </c>
      <c r="H57" s="444">
        <v>0</v>
      </c>
      <c r="I57" s="444">
        <v>0</v>
      </c>
      <c r="J57" s="444">
        <v>0</v>
      </c>
      <c r="K57" s="444">
        <v>0</v>
      </c>
      <c r="L57" s="454">
        <v>913.7961</v>
      </c>
      <c r="M57" s="444">
        <v>0</v>
      </c>
      <c r="N57" s="444">
        <v>0</v>
      </c>
      <c r="O57" s="454">
        <f t="shared" si="1"/>
        <v>913.7961</v>
      </c>
    </row>
    <row r="58" spans="1:15" s="302" customFormat="1" ht="21" customHeight="1">
      <c r="A58" s="345">
        <v>52</v>
      </c>
      <c r="B58" s="455" t="s">
        <v>1479</v>
      </c>
      <c r="C58" s="444">
        <v>0</v>
      </c>
      <c r="D58" s="454">
        <v>170.50125</v>
      </c>
      <c r="E58" s="454">
        <v>484.83</v>
      </c>
      <c r="F58" s="454">
        <v>470.4068</v>
      </c>
      <c r="G58" s="454">
        <v>546.07</v>
      </c>
      <c r="H58" s="454">
        <v>13.74664</v>
      </c>
      <c r="I58" s="454">
        <v>8.11332</v>
      </c>
      <c r="J58" s="444">
        <v>0</v>
      </c>
      <c r="K58" s="454">
        <v>18.62</v>
      </c>
      <c r="L58" s="454">
        <v>790.78</v>
      </c>
      <c r="M58" s="444">
        <v>0</v>
      </c>
      <c r="N58" s="454">
        <v>1.33</v>
      </c>
      <c r="O58" s="454">
        <f t="shared" si="1"/>
        <v>2504.39801</v>
      </c>
    </row>
    <row r="59" spans="1:15" s="302" customFormat="1" ht="21" customHeight="1">
      <c r="A59" s="345">
        <v>53</v>
      </c>
      <c r="B59" s="455" t="s">
        <v>1478</v>
      </c>
      <c r="C59" s="444">
        <v>0</v>
      </c>
      <c r="D59" s="444">
        <v>0</v>
      </c>
      <c r="E59" s="444">
        <v>0</v>
      </c>
      <c r="F59" s="444">
        <v>0</v>
      </c>
      <c r="G59" s="444">
        <v>0</v>
      </c>
      <c r="H59" s="444">
        <v>0</v>
      </c>
      <c r="I59" s="444">
        <v>0</v>
      </c>
      <c r="J59" s="444">
        <v>0</v>
      </c>
      <c r="K59" s="444">
        <v>0</v>
      </c>
      <c r="L59" s="444">
        <v>0</v>
      </c>
      <c r="M59" s="444">
        <v>0</v>
      </c>
      <c r="N59" s="444">
        <v>0</v>
      </c>
      <c r="O59" s="444">
        <f t="shared" si="1"/>
        <v>0</v>
      </c>
    </row>
    <row r="60" spans="1:15" s="302" customFormat="1" ht="21" customHeight="1">
      <c r="A60" s="345" t="s">
        <v>1551</v>
      </c>
      <c r="B60" s="455" t="s">
        <v>1550</v>
      </c>
      <c r="C60" s="444">
        <v>0</v>
      </c>
      <c r="D60" s="454">
        <v>69.35245</v>
      </c>
      <c r="E60" s="346">
        <v>411.55</v>
      </c>
      <c r="F60" s="444">
        <v>0</v>
      </c>
      <c r="G60" s="444">
        <v>0</v>
      </c>
      <c r="H60" s="444">
        <v>0</v>
      </c>
      <c r="I60" s="444">
        <v>0</v>
      </c>
      <c r="J60" s="444">
        <v>0</v>
      </c>
      <c r="K60" s="444">
        <v>0</v>
      </c>
      <c r="L60" s="346">
        <v>315.07</v>
      </c>
      <c r="M60" s="346">
        <v>307.82</v>
      </c>
      <c r="N60" s="346">
        <v>1361.36</v>
      </c>
      <c r="O60" s="346">
        <f t="shared" si="1"/>
        <v>2465.1524499999996</v>
      </c>
    </row>
    <row r="61" spans="2:15" ht="22.5" customHeight="1">
      <c r="B61" s="308" t="s">
        <v>409</v>
      </c>
      <c r="C61" s="346">
        <f aca="true" t="shared" si="2" ref="C61:N61">SUM(C6:C60)</f>
        <v>640.6408</v>
      </c>
      <c r="D61" s="346">
        <f t="shared" si="2"/>
        <v>55397.0247</v>
      </c>
      <c r="E61" s="346">
        <f t="shared" si="2"/>
        <v>8706.658239999999</v>
      </c>
      <c r="F61" s="346">
        <f t="shared" si="2"/>
        <v>12959.295619999999</v>
      </c>
      <c r="G61" s="346">
        <f t="shared" si="2"/>
        <v>29703.04794</v>
      </c>
      <c r="H61" s="346">
        <f t="shared" si="2"/>
        <v>3097.25805</v>
      </c>
      <c r="I61" s="346">
        <f t="shared" si="2"/>
        <v>38687.17363999999</v>
      </c>
      <c r="J61" s="346">
        <f t="shared" si="2"/>
        <v>11811.87719</v>
      </c>
      <c r="K61" s="346">
        <f t="shared" si="2"/>
        <v>14479.745</v>
      </c>
      <c r="L61" s="346">
        <f t="shared" si="2"/>
        <v>30397.256369999996</v>
      </c>
      <c r="M61" s="346">
        <f t="shared" si="2"/>
        <v>1532.17554</v>
      </c>
      <c r="N61" s="346">
        <f t="shared" si="2"/>
        <v>31360.499380000005</v>
      </c>
      <c r="O61" s="346">
        <f t="shared" si="1"/>
        <v>238772.65246999997</v>
      </c>
    </row>
    <row r="62" spans="2:15" ht="18.75" customHeight="1">
      <c r="B62" s="338" t="s">
        <v>1477</v>
      </c>
      <c r="C62" s="330">
        <f>(C61/O61)*100</f>
        <v>0.26830576842567505</v>
      </c>
      <c r="D62" s="330">
        <f>(D61/O61)*100</f>
        <v>23.200741009048443</v>
      </c>
      <c r="E62" s="330">
        <f>(E61/O61)*100</f>
        <v>3.6464218786922955</v>
      </c>
      <c r="F62" s="330">
        <f>(F61/O61)*100</f>
        <v>5.427462268371894</v>
      </c>
      <c r="G62" s="330">
        <f>(G61/O61)*100</f>
        <v>12.439886910303503</v>
      </c>
      <c r="H62" s="330">
        <f>(H61/O61)*100</f>
        <v>1.2971577850144074</v>
      </c>
      <c r="I62" s="330">
        <f>(I61/O61)*100</f>
        <v>16.202514500633924</v>
      </c>
      <c r="J62" s="330">
        <f>(J61/O61)*100</f>
        <v>4.946913755746829</v>
      </c>
      <c r="K62" s="330">
        <f>(K61/O61)*100</f>
        <v>6.064239287964217</v>
      </c>
      <c r="L62" s="330">
        <f>(L61/O61)*100</f>
        <v>12.730627253813829</v>
      </c>
      <c r="M62" s="330">
        <f>(M61/O61)*100</f>
        <v>0.6416880342661966</v>
      </c>
      <c r="N62" s="330">
        <f>(N61/O61)*100</f>
        <v>13.134041547718795</v>
      </c>
      <c r="O62" s="346">
        <f t="shared" si="1"/>
        <v>100</v>
      </c>
    </row>
    <row r="63" spans="2:15" ht="21" customHeight="1">
      <c r="B63" s="338" t="s">
        <v>1476</v>
      </c>
      <c r="C63" s="330">
        <f>C62</f>
        <v>0.26830576842567505</v>
      </c>
      <c r="D63" s="330">
        <f aca="true" t="shared" si="3" ref="D63:N63">C63+D62</f>
        <v>23.46904677747412</v>
      </c>
      <c r="E63" s="330">
        <f t="shared" si="3"/>
        <v>27.115468656166414</v>
      </c>
      <c r="F63" s="330">
        <f t="shared" si="3"/>
        <v>32.54293092453831</v>
      </c>
      <c r="G63" s="330">
        <f t="shared" si="3"/>
        <v>44.98281783484181</v>
      </c>
      <c r="H63" s="330">
        <f t="shared" si="3"/>
        <v>46.279975619856216</v>
      </c>
      <c r="I63" s="330">
        <f t="shared" si="3"/>
        <v>62.48249012049014</v>
      </c>
      <c r="J63" s="330">
        <f t="shared" si="3"/>
        <v>67.42940387623698</v>
      </c>
      <c r="K63" s="330">
        <f t="shared" si="3"/>
        <v>73.49364316420119</v>
      </c>
      <c r="L63" s="330">
        <f t="shared" si="3"/>
        <v>86.22427041801501</v>
      </c>
      <c r="M63" s="330">
        <f t="shared" si="3"/>
        <v>86.8659584522812</v>
      </c>
      <c r="N63" s="330">
        <f t="shared" si="3"/>
        <v>100</v>
      </c>
      <c r="O63" s="330"/>
    </row>
    <row r="64" spans="3:15" ht="12.75">
      <c r="C64" s="456"/>
      <c r="D64" s="456"/>
      <c r="E64" s="456"/>
      <c r="F64" s="456"/>
      <c r="G64" s="456"/>
      <c r="H64" s="456"/>
      <c r="I64" s="456"/>
      <c r="J64" s="456"/>
      <c r="K64" s="456"/>
      <c r="L64" s="456"/>
      <c r="M64" s="456"/>
      <c r="N64" s="456"/>
      <c r="O64" s="456"/>
    </row>
    <row r="65" spans="3:15" s="329" customFormat="1" ht="12.75">
      <c r="C65" s="456"/>
      <c r="D65" s="456"/>
      <c r="E65" s="456"/>
      <c r="F65" s="456"/>
      <c r="G65" s="456"/>
      <c r="H65" s="456"/>
      <c r="I65" s="456"/>
      <c r="J65" s="456"/>
      <c r="K65" s="456"/>
      <c r="L65" s="456"/>
      <c r="M65" s="456"/>
      <c r="N65" s="456"/>
      <c r="O65" s="456"/>
    </row>
    <row r="66" spans="3:15" s="329" customFormat="1" ht="12.75">
      <c r="C66" s="456"/>
      <c r="D66" s="456"/>
      <c r="E66" s="456"/>
      <c r="F66" s="456"/>
      <c r="G66" s="456"/>
      <c r="H66" s="456"/>
      <c r="I66" s="456"/>
      <c r="J66" s="456"/>
      <c r="K66" s="456"/>
      <c r="L66" s="456"/>
      <c r="M66" s="456"/>
      <c r="N66" s="456"/>
      <c r="O66" s="456"/>
    </row>
    <row r="67" spans="3:15" s="329" customFormat="1" ht="12.75">
      <c r="C67" s="456"/>
      <c r="D67" s="456"/>
      <c r="E67" s="456"/>
      <c r="F67" s="456"/>
      <c r="G67" s="456"/>
      <c r="H67" s="456"/>
      <c r="I67" s="456"/>
      <c r="J67" s="456"/>
      <c r="K67" s="456"/>
      <c r="L67" s="456"/>
      <c r="M67" s="456"/>
      <c r="N67" s="456"/>
      <c r="O67" s="456"/>
    </row>
    <row r="68" spans="3:15" s="329" customFormat="1" ht="12.75">
      <c r="C68" s="456"/>
      <c r="D68" s="456"/>
      <c r="E68" s="456"/>
      <c r="F68" s="456"/>
      <c r="G68" s="456"/>
      <c r="H68" s="456"/>
      <c r="I68" s="456"/>
      <c r="J68" s="456"/>
      <c r="K68" s="456"/>
      <c r="L68" s="456"/>
      <c r="M68" s="456"/>
      <c r="N68" s="456"/>
      <c r="O68" s="456"/>
    </row>
    <row r="69" spans="3:15" s="329" customFormat="1" ht="12.75">
      <c r="C69" s="456"/>
      <c r="D69" s="456"/>
      <c r="E69" s="456"/>
      <c r="F69" s="456"/>
      <c r="G69" s="456"/>
      <c r="H69" s="456"/>
      <c r="I69" s="456"/>
      <c r="J69" s="456"/>
      <c r="K69" s="456"/>
      <c r="L69" s="456"/>
      <c r="M69" s="456"/>
      <c r="N69" s="456"/>
      <c r="O69" s="456"/>
    </row>
    <row r="70" spans="3:15" s="329" customFormat="1" ht="12.75">
      <c r="C70" s="456"/>
      <c r="D70" s="456"/>
      <c r="E70" s="456"/>
      <c r="F70" s="456"/>
      <c r="G70" s="456"/>
      <c r="H70" s="456"/>
      <c r="I70" s="456"/>
      <c r="J70" s="456"/>
      <c r="K70" s="456"/>
      <c r="L70" s="456"/>
      <c r="M70" s="456"/>
      <c r="N70" s="456"/>
      <c r="O70" s="456"/>
    </row>
    <row r="71" spans="3:15" s="329" customFormat="1" ht="12.75">
      <c r="C71" s="456"/>
      <c r="D71" s="456"/>
      <c r="E71" s="456"/>
      <c r="F71" s="456"/>
      <c r="G71" s="456"/>
      <c r="H71" s="456"/>
      <c r="I71" s="456"/>
      <c r="J71" s="456"/>
      <c r="K71" s="456"/>
      <c r="L71" s="456"/>
      <c r="M71" s="456"/>
      <c r="N71" s="456"/>
      <c r="O71" s="456"/>
    </row>
    <row r="72" spans="3:15" s="329" customFormat="1" ht="12.75">
      <c r="C72" s="456"/>
      <c r="D72" s="456"/>
      <c r="E72" s="456"/>
      <c r="F72" s="456"/>
      <c r="G72" s="456"/>
      <c r="H72" s="456"/>
      <c r="I72" s="456"/>
      <c r="J72" s="456"/>
      <c r="K72" s="456"/>
      <c r="L72" s="456"/>
      <c r="M72" s="456"/>
      <c r="N72" s="456"/>
      <c r="O72" s="456"/>
    </row>
    <row r="73" spans="3:15" s="329" customFormat="1" ht="12.75">
      <c r="C73" s="456"/>
      <c r="D73" s="456"/>
      <c r="E73" s="456"/>
      <c r="F73" s="456"/>
      <c r="G73" s="456"/>
      <c r="H73" s="456"/>
      <c r="I73" s="456"/>
      <c r="J73" s="456"/>
      <c r="K73" s="456"/>
      <c r="L73" s="456"/>
      <c r="M73" s="456"/>
      <c r="N73" s="456"/>
      <c r="O73" s="456"/>
    </row>
    <row r="74" spans="3:15" s="329" customFormat="1" ht="12.75">
      <c r="C74" s="456"/>
      <c r="D74" s="456"/>
      <c r="E74" s="456"/>
      <c r="F74" s="456"/>
      <c r="G74" s="456"/>
      <c r="H74" s="456"/>
      <c r="I74" s="456"/>
      <c r="J74" s="456"/>
      <c r="K74" s="456"/>
      <c r="L74" s="456"/>
      <c r="M74" s="456"/>
      <c r="N74" s="456"/>
      <c r="O74" s="456"/>
    </row>
    <row r="75" spans="3:15" s="329" customFormat="1" ht="12.75">
      <c r="C75" s="456"/>
      <c r="D75" s="456"/>
      <c r="E75" s="456"/>
      <c r="F75" s="456"/>
      <c r="G75" s="456"/>
      <c r="H75" s="456"/>
      <c r="I75" s="456"/>
      <c r="J75" s="456"/>
      <c r="K75" s="456"/>
      <c r="L75" s="456"/>
      <c r="M75" s="456"/>
      <c r="N75" s="456"/>
      <c r="O75" s="456"/>
    </row>
    <row r="76" spans="3:15" s="329" customFormat="1" ht="12.75">
      <c r="C76" s="456"/>
      <c r="D76" s="456"/>
      <c r="E76" s="456"/>
      <c r="F76" s="456"/>
      <c r="G76" s="456"/>
      <c r="H76" s="456"/>
      <c r="I76" s="456"/>
      <c r="J76" s="456"/>
      <c r="K76" s="456"/>
      <c r="L76" s="456"/>
      <c r="M76" s="456"/>
      <c r="N76" s="456"/>
      <c r="O76" s="456"/>
    </row>
    <row r="77" spans="3:15" s="329" customFormat="1" ht="12.75">
      <c r="C77" s="456"/>
      <c r="D77" s="456"/>
      <c r="E77" s="456"/>
      <c r="F77" s="456"/>
      <c r="G77" s="456"/>
      <c r="H77" s="456"/>
      <c r="I77" s="456"/>
      <c r="J77" s="456"/>
      <c r="K77" s="456"/>
      <c r="L77" s="456"/>
      <c r="M77" s="456"/>
      <c r="N77" s="456"/>
      <c r="O77" s="456"/>
    </row>
    <row r="78" spans="3:15" s="329" customFormat="1" ht="12.75">
      <c r="C78" s="456"/>
      <c r="D78" s="456"/>
      <c r="E78" s="456"/>
      <c r="F78" s="456"/>
      <c r="G78" s="456"/>
      <c r="H78" s="456"/>
      <c r="I78" s="456"/>
      <c r="J78" s="456"/>
      <c r="K78" s="456"/>
      <c r="L78" s="456"/>
      <c r="M78" s="456"/>
      <c r="N78" s="456"/>
      <c r="O78" s="456"/>
    </row>
    <row r="79" spans="3:15" s="329" customFormat="1" ht="12.75">
      <c r="C79" s="456"/>
      <c r="D79" s="456"/>
      <c r="E79" s="456"/>
      <c r="F79" s="456"/>
      <c r="G79" s="456"/>
      <c r="H79" s="456"/>
      <c r="I79" s="456"/>
      <c r="J79" s="456"/>
      <c r="K79" s="456"/>
      <c r="L79" s="456"/>
      <c r="M79" s="456"/>
      <c r="N79" s="456"/>
      <c r="O79" s="456"/>
    </row>
    <row r="80" spans="3:15" s="329" customFormat="1" ht="12.75">
      <c r="C80" s="456"/>
      <c r="D80" s="456"/>
      <c r="E80" s="456"/>
      <c r="F80" s="456"/>
      <c r="G80" s="456"/>
      <c r="H80" s="456"/>
      <c r="I80" s="456"/>
      <c r="J80" s="456"/>
      <c r="K80" s="456"/>
      <c r="L80" s="456"/>
      <c r="M80" s="456"/>
      <c r="N80" s="456"/>
      <c r="O80" s="456"/>
    </row>
    <row r="81" spans="3:15" s="329" customFormat="1" ht="12.75">
      <c r="C81" s="456"/>
      <c r="D81" s="456"/>
      <c r="E81" s="456"/>
      <c r="F81" s="456"/>
      <c r="G81" s="456"/>
      <c r="H81" s="456"/>
      <c r="I81" s="456"/>
      <c r="J81" s="456"/>
      <c r="K81" s="456"/>
      <c r="L81" s="456"/>
      <c r="M81" s="456"/>
      <c r="N81" s="456"/>
      <c r="O81" s="456"/>
    </row>
    <row r="82" spans="3:15" s="329" customFormat="1" ht="12.75">
      <c r="C82" s="456"/>
      <c r="D82" s="456"/>
      <c r="E82" s="456"/>
      <c r="F82" s="456"/>
      <c r="G82" s="456"/>
      <c r="H82" s="456"/>
      <c r="I82" s="456"/>
      <c r="J82" s="456"/>
      <c r="K82" s="456"/>
      <c r="L82" s="456"/>
      <c r="M82" s="456"/>
      <c r="N82" s="456"/>
      <c r="O82" s="456"/>
    </row>
    <row r="83" spans="3:15" s="329" customFormat="1" ht="12.75">
      <c r="C83" s="456"/>
      <c r="D83" s="456"/>
      <c r="E83" s="456"/>
      <c r="F83" s="456"/>
      <c r="G83" s="456"/>
      <c r="H83" s="456"/>
      <c r="I83" s="456"/>
      <c r="J83" s="456"/>
      <c r="K83" s="456"/>
      <c r="L83" s="456"/>
      <c r="M83" s="456"/>
      <c r="N83" s="456"/>
      <c r="O83" s="456"/>
    </row>
    <row r="84" spans="3:15" s="329" customFormat="1" ht="12.75">
      <c r="C84" s="456"/>
      <c r="D84" s="456"/>
      <c r="E84" s="456"/>
      <c r="F84" s="456"/>
      <c r="G84" s="456"/>
      <c r="H84" s="456"/>
      <c r="I84" s="456"/>
      <c r="J84" s="456"/>
      <c r="K84" s="456"/>
      <c r="L84" s="456"/>
      <c r="M84" s="456"/>
      <c r="N84" s="456"/>
      <c r="O84" s="456"/>
    </row>
    <row r="85" spans="3:15" s="329" customFormat="1" ht="12.75">
      <c r="C85" s="456"/>
      <c r="D85" s="456"/>
      <c r="E85" s="456"/>
      <c r="F85" s="456"/>
      <c r="G85" s="456"/>
      <c r="H85" s="456"/>
      <c r="I85" s="456"/>
      <c r="J85" s="456"/>
      <c r="K85" s="456"/>
      <c r="L85" s="456"/>
      <c r="M85" s="456"/>
      <c r="N85" s="456"/>
      <c r="O85" s="456"/>
    </row>
    <row r="86" spans="3:15" s="329" customFormat="1" ht="12.75">
      <c r="C86" s="456"/>
      <c r="D86" s="456"/>
      <c r="E86" s="456"/>
      <c r="F86" s="456"/>
      <c r="G86" s="456"/>
      <c r="H86" s="456"/>
      <c r="I86" s="456"/>
      <c r="J86" s="456"/>
      <c r="K86" s="456"/>
      <c r="L86" s="456"/>
      <c r="M86" s="456"/>
      <c r="N86" s="456"/>
      <c r="O86" s="456"/>
    </row>
    <row r="87" spans="3:15" s="329" customFormat="1" ht="12.75">
      <c r="C87" s="456"/>
      <c r="D87" s="456"/>
      <c r="E87" s="456"/>
      <c r="F87" s="456"/>
      <c r="G87" s="456"/>
      <c r="H87" s="456"/>
      <c r="I87" s="456"/>
      <c r="J87" s="456"/>
      <c r="K87" s="456"/>
      <c r="L87" s="456"/>
      <c r="M87" s="456"/>
      <c r="N87" s="456"/>
      <c r="O87" s="456"/>
    </row>
    <row r="88" spans="3:15" s="329" customFormat="1" ht="12.75">
      <c r="C88" s="456"/>
      <c r="D88" s="456"/>
      <c r="E88" s="456"/>
      <c r="F88" s="456"/>
      <c r="G88" s="456"/>
      <c r="H88" s="456"/>
      <c r="I88" s="456"/>
      <c r="J88" s="456"/>
      <c r="K88" s="456"/>
      <c r="L88" s="456"/>
      <c r="M88" s="456"/>
      <c r="N88" s="456"/>
      <c r="O88" s="456"/>
    </row>
    <row r="89" spans="3:15" s="329" customFormat="1" ht="12.75">
      <c r="C89" s="456"/>
      <c r="D89" s="456"/>
      <c r="E89" s="456"/>
      <c r="F89" s="456"/>
      <c r="G89" s="456"/>
      <c r="H89" s="456"/>
      <c r="I89" s="456"/>
      <c r="J89" s="456"/>
      <c r="K89" s="456"/>
      <c r="L89" s="456"/>
      <c r="M89" s="456"/>
      <c r="N89" s="456"/>
      <c r="O89" s="456"/>
    </row>
    <row r="90" spans="3:15" s="329" customFormat="1" ht="12.75">
      <c r="C90" s="456"/>
      <c r="D90" s="456"/>
      <c r="E90" s="456"/>
      <c r="F90" s="456"/>
      <c r="G90" s="456"/>
      <c r="H90" s="456"/>
      <c r="I90" s="456"/>
      <c r="J90" s="456"/>
      <c r="K90" s="456"/>
      <c r="L90" s="456"/>
      <c r="M90" s="456"/>
      <c r="N90" s="456"/>
      <c r="O90" s="456"/>
    </row>
    <row r="91" spans="3:15" s="329" customFormat="1" ht="12.75">
      <c r="C91" s="456"/>
      <c r="D91" s="456"/>
      <c r="E91" s="456"/>
      <c r="F91" s="456"/>
      <c r="G91" s="456"/>
      <c r="H91" s="456"/>
      <c r="I91" s="456"/>
      <c r="J91" s="456"/>
      <c r="K91" s="456"/>
      <c r="L91" s="456"/>
      <c r="M91" s="456"/>
      <c r="N91" s="456"/>
      <c r="O91" s="456"/>
    </row>
    <row r="92" spans="3:15" s="329" customFormat="1" ht="12.75">
      <c r="C92" s="456"/>
      <c r="D92" s="456"/>
      <c r="E92" s="456"/>
      <c r="F92" s="456"/>
      <c r="G92" s="456"/>
      <c r="H92" s="456"/>
      <c r="I92" s="456"/>
      <c r="J92" s="456"/>
      <c r="K92" s="456"/>
      <c r="L92" s="456"/>
      <c r="M92" s="456"/>
      <c r="N92" s="456"/>
      <c r="O92" s="456"/>
    </row>
    <row r="93" spans="3:15" s="329" customFormat="1" ht="12.75">
      <c r="C93" s="456"/>
      <c r="D93" s="456"/>
      <c r="E93" s="456"/>
      <c r="F93" s="456"/>
      <c r="G93" s="456"/>
      <c r="H93" s="456"/>
      <c r="I93" s="456"/>
      <c r="J93" s="456"/>
      <c r="K93" s="456"/>
      <c r="L93" s="456"/>
      <c r="M93" s="456"/>
      <c r="N93" s="456"/>
      <c r="O93" s="456"/>
    </row>
    <row r="94" spans="3:15" s="329" customFormat="1" ht="12.75">
      <c r="C94" s="456"/>
      <c r="D94" s="456"/>
      <c r="E94" s="456"/>
      <c r="F94" s="456"/>
      <c r="G94" s="456"/>
      <c r="H94" s="456"/>
      <c r="I94" s="456"/>
      <c r="J94" s="456"/>
      <c r="K94" s="456"/>
      <c r="L94" s="456"/>
      <c r="M94" s="456"/>
      <c r="N94" s="456"/>
      <c r="O94" s="456"/>
    </row>
    <row r="95" spans="3:15" s="329" customFormat="1" ht="12.75">
      <c r="C95" s="456"/>
      <c r="D95" s="456"/>
      <c r="E95" s="456"/>
      <c r="F95" s="456"/>
      <c r="G95" s="456"/>
      <c r="H95" s="456"/>
      <c r="I95" s="456"/>
      <c r="J95" s="456"/>
      <c r="K95" s="456"/>
      <c r="L95" s="456"/>
      <c r="M95" s="456"/>
      <c r="N95" s="456"/>
      <c r="O95" s="456"/>
    </row>
    <row r="96" spans="3:15" s="329" customFormat="1" ht="12.75">
      <c r="C96" s="456"/>
      <c r="D96" s="456"/>
      <c r="E96" s="456"/>
      <c r="F96" s="456"/>
      <c r="G96" s="456"/>
      <c r="H96" s="456"/>
      <c r="I96" s="456"/>
      <c r="J96" s="456"/>
      <c r="K96" s="456"/>
      <c r="L96" s="456"/>
      <c r="M96" s="456"/>
      <c r="N96" s="456"/>
      <c r="O96" s="456"/>
    </row>
    <row r="97" spans="3:15" s="329" customFormat="1" ht="12.75">
      <c r="C97" s="456"/>
      <c r="D97" s="456"/>
      <c r="E97" s="456"/>
      <c r="F97" s="456"/>
      <c r="G97" s="456"/>
      <c r="H97" s="456"/>
      <c r="I97" s="456"/>
      <c r="J97" s="456"/>
      <c r="K97" s="456"/>
      <c r="L97" s="456"/>
      <c r="M97" s="456"/>
      <c r="N97" s="456"/>
      <c r="O97" s="456"/>
    </row>
    <row r="98" spans="3:15" s="329" customFormat="1" ht="12.75">
      <c r="C98" s="456"/>
      <c r="D98" s="456"/>
      <c r="E98" s="456"/>
      <c r="F98" s="456"/>
      <c r="G98" s="456"/>
      <c r="H98" s="456"/>
      <c r="I98" s="456"/>
      <c r="J98" s="456"/>
      <c r="K98" s="456"/>
      <c r="L98" s="456"/>
      <c r="M98" s="456"/>
      <c r="N98" s="456"/>
      <c r="O98" s="456"/>
    </row>
    <row r="99" spans="3:15" s="329" customFormat="1" ht="12.75">
      <c r="C99" s="456"/>
      <c r="D99" s="456"/>
      <c r="E99" s="456"/>
      <c r="F99" s="456"/>
      <c r="G99" s="456"/>
      <c r="H99" s="456"/>
      <c r="I99" s="456"/>
      <c r="J99" s="456"/>
      <c r="K99" s="456"/>
      <c r="L99" s="456"/>
      <c r="M99" s="456"/>
      <c r="N99" s="456"/>
      <c r="O99" s="456"/>
    </row>
    <row r="100" spans="3:15" s="329" customFormat="1" ht="12.75">
      <c r="C100" s="456"/>
      <c r="D100" s="456"/>
      <c r="E100" s="456"/>
      <c r="F100" s="456"/>
      <c r="G100" s="456"/>
      <c r="H100" s="456"/>
      <c r="I100" s="456"/>
      <c r="J100" s="456"/>
      <c r="K100" s="456"/>
      <c r="L100" s="456"/>
      <c r="M100" s="456"/>
      <c r="N100" s="456"/>
      <c r="O100" s="456"/>
    </row>
    <row r="101" spans="3:15" s="329" customFormat="1" ht="12.75">
      <c r="C101" s="456"/>
      <c r="D101" s="456"/>
      <c r="E101" s="456"/>
      <c r="F101" s="456"/>
      <c r="G101" s="456"/>
      <c r="H101" s="456"/>
      <c r="I101" s="456"/>
      <c r="J101" s="456"/>
      <c r="K101" s="456"/>
      <c r="L101" s="456"/>
      <c r="M101" s="456"/>
      <c r="N101" s="456"/>
      <c r="O101" s="456"/>
    </row>
    <row r="102" spans="3:15" s="329" customFormat="1" ht="12.75">
      <c r="C102" s="456"/>
      <c r="D102" s="456"/>
      <c r="E102" s="456"/>
      <c r="F102" s="456"/>
      <c r="G102" s="456"/>
      <c r="H102" s="456"/>
      <c r="I102" s="456"/>
      <c r="J102" s="456"/>
      <c r="K102" s="456"/>
      <c r="L102" s="456"/>
      <c r="M102" s="456"/>
      <c r="N102" s="456"/>
      <c r="O102" s="456"/>
    </row>
    <row r="103" spans="3:15" s="329" customFormat="1" ht="12.75">
      <c r="C103" s="456"/>
      <c r="D103" s="456"/>
      <c r="E103" s="456"/>
      <c r="F103" s="456"/>
      <c r="G103" s="456"/>
      <c r="H103" s="456"/>
      <c r="I103" s="456"/>
      <c r="J103" s="456"/>
      <c r="K103" s="456"/>
      <c r="L103" s="456"/>
      <c r="M103" s="456"/>
      <c r="N103" s="456"/>
      <c r="O103" s="456"/>
    </row>
    <row r="104" spans="3:15" s="329" customFormat="1" ht="12.75">
      <c r="C104" s="456"/>
      <c r="D104" s="456"/>
      <c r="E104" s="456"/>
      <c r="F104" s="456"/>
      <c r="G104" s="456"/>
      <c r="H104" s="456"/>
      <c r="I104" s="456"/>
      <c r="J104" s="456"/>
      <c r="K104" s="456"/>
      <c r="L104" s="456"/>
      <c r="M104" s="456"/>
      <c r="N104" s="456"/>
      <c r="O104" s="456"/>
    </row>
    <row r="105" spans="3:15" s="329" customFormat="1" ht="12.75">
      <c r="C105" s="456"/>
      <c r="D105" s="456"/>
      <c r="E105" s="456"/>
      <c r="F105" s="456"/>
      <c r="G105" s="456"/>
      <c r="H105" s="456"/>
      <c r="I105" s="456"/>
      <c r="J105" s="456"/>
      <c r="K105" s="456"/>
      <c r="L105" s="456"/>
      <c r="M105" s="456"/>
      <c r="N105" s="456"/>
      <c r="O105" s="456"/>
    </row>
    <row r="106" spans="3:15" s="329" customFormat="1" ht="12.75">
      <c r="C106" s="456"/>
      <c r="D106" s="456"/>
      <c r="E106" s="456"/>
      <c r="F106" s="456"/>
      <c r="G106" s="456"/>
      <c r="H106" s="456"/>
      <c r="I106" s="456"/>
      <c r="J106" s="456"/>
      <c r="K106" s="456"/>
      <c r="L106" s="456"/>
      <c r="M106" s="456"/>
      <c r="N106" s="456"/>
      <c r="O106" s="456"/>
    </row>
    <row r="107" spans="3:15" s="329" customFormat="1" ht="12.75">
      <c r="C107" s="456"/>
      <c r="D107" s="456"/>
      <c r="E107" s="456"/>
      <c r="F107" s="456"/>
      <c r="G107" s="456"/>
      <c r="H107" s="456"/>
      <c r="I107" s="456"/>
      <c r="J107" s="456"/>
      <c r="K107" s="456"/>
      <c r="L107" s="456"/>
      <c r="M107" s="456"/>
      <c r="N107" s="456"/>
      <c r="O107" s="456"/>
    </row>
    <row r="108" spans="3:15" s="329" customFormat="1" ht="12.75">
      <c r="C108" s="456"/>
      <c r="D108" s="456"/>
      <c r="E108" s="456"/>
      <c r="F108" s="456"/>
      <c r="G108" s="456"/>
      <c r="H108" s="456"/>
      <c r="I108" s="456"/>
      <c r="J108" s="456"/>
      <c r="K108" s="456"/>
      <c r="L108" s="456"/>
      <c r="M108" s="456"/>
      <c r="N108" s="456"/>
      <c r="O108" s="456"/>
    </row>
    <row r="109" spans="3:15" s="329" customFormat="1" ht="12.75">
      <c r="C109" s="456"/>
      <c r="D109" s="456"/>
      <c r="E109" s="456"/>
      <c r="F109" s="456"/>
      <c r="G109" s="456"/>
      <c r="H109" s="456"/>
      <c r="I109" s="456"/>
      <c r="J109" s="456"/>
      <c r="K109" s="456"/>
      <c r="L109" s="456"/>
      <c r="M109" s="456"/>
      <c r="N109" s="456"/>
      <c r="O109" s="456"/>
    </row>
    <row r="110" spans="3:15" s="329" customFormat="1" ht="12.75">
      <c r="C110" s="456"/>
      <c r="D110" s="456"/>
      <c r="E110" s="456"/>
      <c r="F110" s="456"/>
      <c r="G110" s="456"/>
      <c r="H110" s="456"/>
      <c r="I110" s="456"/>
      <c r="J110" s="456"/>
      <c r="K110" s="456"/>
      <c r="L110" s="456"/>
      <c r="M110" s="456"/>
      <c r="N110" s="456"/>
      <c r="O110" s="456"/>
    </row>
    <row r="111" spans="3:15" s="329" customFormat="1" ht="12.75">
      <c r="C111" s="456"/>
      <c r="D111" s="456"/>
      <c r="E111" s="456"/>
      <c r="F111" s="456"/>
      <c r="G111" s="456"/>
      <c r="H111" s="456"/>
      <c r="I111" s="456"/>
      <c r="J111" s="456"/>
      <c r="K111" s="456"/>
      <c r="L111" s="456"/>
      <c r="M111" s="456"/>
      <c r="N111" s="456"/>
      <c r="O111" s="456"/>
    </row>
    <row r="112" spans="3:15" s="329" customFormat="1" ht="12.75">
      <c r="C112" s="456"/>
      <c r="D112" s="456"/>
      <c r="E112" s="456"/>
      <c r="F112" s="456"/>
      <c r="G112" s="456"/>
      <c r="H112" s="456"/>
      <c r="I112" s="456"/>
      <c r="J112" s="456"/>
      <c r="K112" s="456"/>
      <c r="L112" s="456"/>
      <c r="M112" s="456"/>
      <c r="N112" s="456"/>
      <c r="O112" s="456"/>
    </row>
    <row r="113" spans="3:15" s="329" customFormat="1" ht="12.75">
      <c r="C113" s="456"/>
      <c r="D113" s="456"/>
      <c r="E113" s="456"/>
      <c r="F113" s="456"/>
      <c r="G113" s="456"/>
      <c r="H113" s="456"/>
      <c r="I113" s="456"/>
      <c r="J113" s="456"/>
      <c r="K113" s="456"/>
      <c r="L113" s="456"/>
      <c r="M113" s="456"/>
      <c r="N113" s="456"/>
      <c r="O113" s="456"/>
    </row>
    <row r="114" spans="3:15" s="329" customFormat="1" ht="12.75">
      <c r="C114" s="456"/>
      <c r="D114" s="456"/>
      <c r="E114" s="456"/>
      <c r="F114" s="456"/>
      <c r="G114" s="456"/>
      <c r="H114" s="456"/>
      <c r="I114" s="456"/>
      <c r="J114" s="456"/>
      <c r="K114" s="456"/>
      <c r="L114" s="456"/>
      <c r="M114" s="456"/>
      <c r="N114" s="456"/>
      <c r="O114" s="456"/>
    </row>
    <row r="115" spans="3:15" s="329" customFormat="1" ht="12.75">
      <c r="C115" s="456"/>
      <c r="D115" s="456"/>
      <c r="E115" s="456"/>
      <c r="F115" s="456"/>
      <c r="G115" s="456"/>
      <c r="H115" s="456"/>
      <c r="I115" s="456"/>
      <c r="J115" s="456"/>
      <c r="K115" s="456"/>
      <c r="L115" s="456"/>
      <c r="M115" s="456"/>
      <c r="N115" s="456"/>
      <c r="O115" s="456"/>
    </row>
    <row r="116" spans="3:15" s="329" customFormat="1" ht="12.75">
      <c r="C116" s="456"/>
      <c r="D116" s="456"/>
      <c r="E116" s="456"/>
      <c r="F116" s="456"/>
      <c r="G116" s="456"/>
      <c r="H116" s="456"/>
      <c r="I116" s="456"/>
      <c r="J116" s="456"/>
      <c r="K116" s="456"/>
      <c r="L116" s="456"/>
      <c r="M116" s="456"/>
      <c r="N116" s="456"/>
      <c r="O116" s="456"/>
    </row>
    <row r="117" spans="3:15" s="329" customFormat="1" ht="12.75">
      <c r="C117" s="456"/>
      <c r="D117" s="456"/>
      <c r="E117" s="456"/>
      <c r="F117" s="456"/>
      <c r="G117" s="456"/>
      <c r="H117" s="456"/>
      <c r="I117" s="456"/>
      <c r="J117" s="456"/>
      <c r="K117" s="456"/>
      <c r="L117" s="456"/>
      <c r="M117" s="456"/>
      <c r="N117" s="456"/>
      <c r="O117" s="456"/>
    </row>
    <row r="118" spans="3:15" s="329" customFormat="1" ht="12.75">
      <c r="C118" s="456"/>
      <c r="D118" s="456"/>
      <c r="E118" s="456"/>
      <c r="F118" s="456"/>
      <c r="G118" s="456"/>
      <c r="H118" s="456"/>
      <c r="I118" s="456"/>
      <c r="J118" s="456"/>
      <c r="K118" s="456"/>
      <c r="L118" s="456"/>
      <c r="M118" s="456"/>
      <c r="N118" s="456"/>
      <c r="O118" s="456"/>
    </row>
    <row r="119" spans="3:15" s="329" customFormat="1" ht="12.75">
      <c r="C119" s="456"/>
      <c r="D119" s="456"/>
      <c r="E119" s="456"/>
      <c r="F119" s="456"/>
      <c r="G119" s="456"/>
      <c r="H119" s="456"/>
      <c r="I119" s="456"/>
      <c r="J119" s="456"/>
      <c r="K119" s="456"/>
      <c r="L119" s="456"/>
      <c r="M119" s="456"/>
      <c r="N119" s="456"/>
      <c r="O119" s="456"/>
    </row>
    <row r="120" spans="3:15" s="329" customFormat="1" ht="12.75">
      <c r="C120" s="456"/>
      <c r="D120" s="456"/>
      <c r="E120" s="456"/>
      <c r="F120" s="456"/>
      <c r="G120" s="456"/>
      <c r="H120" s="456"/>
      <c r="I120" s="456"/>
      <c r="J120" s="456"/>
      <c r="K120" s="456"/>
      <c r="L120" s="456"/>
      <c r="M120" s="456"/>
      <c r="N120" s="456"/>
      <c r="O120" s="456"/>
    </row>
    <row r="121" spans="3:15" s="329" customFormat="1" ht="12.75">
      <c r="C121" s="456"/>
      <c r="D121" s="456"/>
      <c r="E121" s="456"/>
      <c r="F121" s="456"/>
      <c r="G121" s="456"/>
      <c r="H121" s="456"/>
      <c r="I121" s="456"/>
      <c r="J121" s="456"/>
      <c r="K121" s="456"/>
      <c r="L121" s="456"/>
      <c r="M121" s="456"/>
      <c r="N121" s="456"/>
      <c r="O121" s="456"/>
    </row>
    <row r="122" spans="3:15" s="329" customFormat="1" ht="12.75">
      <c r="C122" s="456"/>
      <c r="D122" s="456"/>
      <c r="E122" s="456"/>
      <c r="F122" s="456"/>
      <c r="G122" s="456"/>
      <c r="H122" s="456"/>
      <c r="I122" s="456"/>
      <c r="J122" s="456"/>
      <c r="K122" s="456"/>
      <c r="L122" s="456"/>
      <c r="M122" s="456"/>
      <c r="N122" s="456"/>
      <c r="O122" s="456"/>
    </row>
    <row r="123" spans="3:15" s="329" customFormat="1" ht="12.75">
      <c r="C123" s="456"/>
      <c r="D123" s="456"/>
      <c r="E123" s="456"/>
      <c r="F123" s="456"/>
      <c r="G123" s="456"/>
      <c r="H123" s="456"/>
      <c r="I123" s="456"/>
      <c r="J123" s="456"/>
      <c r="K123" s="456"/>
      <c r="L123" s="456"/>
      <c r="M123" s="456"/>
      <c r="N123" s="456"/>
      <c r="O123" s="456"/>
    </row>
    <row r="124" spans="3:15" s="329" customFormat="1" ht="12.75">
      <c r="C124" s="456"/>
      <c r="D124" s="456"/>
      <c r="E124" s="456"/>
      <c r="F124" s="456"/>
      <c r="G124" s="456"/>
      <c r="H124" s="456"/>
      <c r="I124" s="456"/>
      <c r="J124" s="456"/>
      <c r="K124" s="456"/>
      <c r="L124" s="456"/>
      <c r="M124" s="456"/>
      <c r="N124" s="456"/>
      <c r="O124" s="456"/>
    </row>
    <row r="125" spans="3:15" s="329" customFormat="1" ht="12.75">
      <c r="C125" s="456"/>
      <c r="D125" s="456"/>
      <c r="E125" s="456"/>
      <c r="F125" s="456"/>
      <c r="G125" s="456"/>
      <c r="H125" s="456"/>
      <c r="I125" s="456"/>
      <c r="J125" s="456"/>
      <c r="K125" s="456"/>
      <c r="L125" s="456"/>
      <c r="M125" s="456"/>
      <c r="N125" s="456"/>
      <c r="O125" s="456"/>
    </row>
    <row r="126" spans="3:15" s="329" customFormat="1" ht="12.75">
      <c r="C126" s="456"/>
      <c r="D126" s="456"/>
      <c r="E126" s="456"/>
      <c r="F126" s="456"/>
      <c r="G126" s="456"/>
      <c r="H126" s="456"/>
      <c r="I126" s="456"/>
      <c r="J126" s="456"/>
      <c r="K126" s="456"/>
      <c r="L126" s="456"/>
      <c r="M126" s="456"/>
      <c r="N126" s="456"/>
      <c r="O126" s="456"/>
    </row>
    <row r="127" spans="3:15" s="329" customFormat="1" ht="12.75">
      <c r="C127" s="456"/>
      <c r="D127" s="456"/>
      <c r="E127" s="456"/>
      <c r="F127" s="456"/>
      <c r="G127" s="456"/>
      <c r="H127" s="456"/>
      <c r="I127" s="456"/>
      <c r="J127" s="456"/>
      <c r="K127" s="456"/>
      <c r="L127" s="456"/>
      <c r="M127" s="456"/>
      <c r="N127" s="456"/>
      <c r="O127" s="456"/>
    </row>
    <row r="128" spans="3:15" s="329" customFormat="1" ht="12.75">
      <c r="C128" s="456"/>
      <c r="D128" s="456"/>
      <c r="E128" s="456"/>
      <c r="F128" s="456"/>
      <c r="G128" s="456"/>
      <c r="H128" s="456"/>
      <c r="I128" s="456"/>
      <c r="J128" s="456"/>
      <c r="K128" s="456"/>
      <c r="L128" s="456"/>
      <c r="M128" s="456"/>
      <c r="N128" s="456"/>
      <c r="O128" s="456"/>
    </row>
    <row r="129" spans="3:15" s="329" customFormat="1" ht="12.75">
      <c r="C129" s="456"/>
      <c r="D129" s="456"/>
      <c r="E129" s="456"/>
      <c r="F129" s="456"/>
      <c r="G129" s="456"/>
      <c r="H129" s="456"/>
      <c r="I129" s="456"/>
      <c r="J129" s="456"/>
      <c r="K129" s="456"/>
      <c r="L129" s="456"/>
      <c r="M129" s="456"/>
      <c r="N129" s="456"/>
      <c r="O129" s="456"/>
    </row>
    <row r="130" spans="3:15" s="329" customFormat="1" ht="12.75">
      <c r="C130" s="456"/>
      <c r="D130" s="456"/>
      <c r="E130" s="456"/>
      <c r="F130" s="456"/>
      <c r="G130" s="456"/>
      <c r="H130" s="456"/>
      <c r="I130" s="456"/>
      <c r="J130" s="456"/>
      <c r="K130" s="456"/>
      <c r="L130" s="456"/>
      <c r="M130" s="456"/>
      <c r="N130" s="456"/>
      <c r="O130" s="456"/>
    </row>
    <row r="131" spans="3:15" s="329" customFormat="1" ht="12.75">
      <c r="C131" s="456"/>
      <c r="D131" s="456"/>
      <c r="E131" s="456"/>
      <c r="F131" s="456"/>
      <c r="G131" s="456"/>
      <c r="H131" s="456"/>
      <c r="I131" s="456"/>
      <c r="J131" s="456"/>
      <c r="K131" s="456"/>
      <c r="L131" s="456"/>
      <c r="M131" s="456"/>
      <c r="N131" s="456"/>
      <c r="O131" s="456"/>
    </row>
    <row r="132" spans="3:15" s="329" customFormat="1" ht="12.75">
      <c r="C132" s="456"/>
      <c r="D132" s="456"/>
      <c r="E132" s="456"/>
      <c r="F132" s="456"/>
      <c r="G132" s="456"/>
      <c r="H132" s="456"/>
      <c r="I132" s="456"/>
      <c r="J132" s="456"/>
      <c r="K132" s="456"/>
      <c r="L132" s="456"/>
      <c r="M132" s="456"/>
      <c r="N132" s="456"/>
      <c r="O132" s="456"/>
    </row>
    <row r="133" spans="3:15" s="329" customFormat="1" ht="12.75">
      <c r="C133" s="456"/>
      <c r="D133" s="456"/>
      <c r="E133" s="456"/>
      <c r="F133" s="456"/>
      <c r="G133" s="456"/>
      <c r="H133" s="456"/>
      <c r="I133" s="456"/>
      <c r="J133" s="456"/>
      <c r="K133" s="456"/>
      <c r="L133" s="456"/>
      <c r="M133" s="456"/>
      <c r="N133" s="456"/>
      <c r="O133" s="456"/>
    </row>
    <row r="134" spans="3:15" s="329" customFormat="1" ht="12.75">
      <c r="C134" s="456"/>
      <c r="D134" s="456"/>
      <c r="E134" s="456"/>
      <c r="F134" s="456"/>
      <c r="G134" s="456"/>
      <c r="H134" s="456"/>
      <c r="I134" s="456"/>
      <c r="J134" s="456"/>
      <c r="K134" s="456"/>
      <c r="L134" s="456"/>
      <c r="M134" s="456"/>
      <c r="N134" s="456"/>
      <c r="O134" s="456"/>
    </row>
    <row r="135" spans="3:15" s="329" customFormat="1" ht="12.75">
      <c r="C135" s="456"/>
      <c r="D135" s="456"/>
      <c r="E135" s="456"/>
      <c r="F135" s="456"/>
      <c r="G135" s="456"/>
      <c r="H135" s="456"/>
      <c r="I135" s="456"/>
      <c r="J135" s="456"/>
      <c r="K135" s="456"/>
      <c r="L135" s="456"/>
      <c r="M135" s="456"/>
      <c r="N135" s="456"/>
      <c r="O135" s="456"/>
    </row>
    <row r="136" spans="3:15" s="329" customFormat="1" ht="12.75">
      <c r="C136" s="456"/>
      <c r="D136" s="456"/>
      <c r="E136" s="456"/>
      <c r="F136" s="456"/>
      <c r="G136" s="456"/>
      <c r="H136" s="456"/>
      <c r="I136" s="456"/>
      <c r="J136" s="456"/>
      <c r="K136" s="456"/>
      <c r="L136" s="456"/>
      <c r="M136" s="456"/>
      <c r="N136" s="456"/>
      <c r="O136" s="456"/>
    </row>
    <row r="137" spans="3:15" s="329" customFormat="1" ht="12.75">
      <c r="C137" s="456"/>
      <c r="D137" s="456"/>
      <c r="E137" s="456"/>
      <c r="F137" s="456"/>
      <c r="G137" s="456"/>
      <c r="H137" s="456"/>
      <c r="I137" s="456"/>
      <c r="J137" s="456"/>
      <c r="K137" s="456"/>
      <c r="L137" s="456"/>
      <c r="M137" s="456"/>
      <c r="N137" s="456"/>
      <c r="O137" s="456"/>
    </row>
    <row r="138" spans="3:15" s="329" customFormat="1" ht="12.75">
      <c r="C138" s="456"/>
      <c r="D138" s="456"/>
      <c r="E138" s="456"/>
      <c r="F138" s="456"/>
      <c r="G138" s="456"/>
      <c r="H138" s="456"/>
      <c r="I138" s="456"/>
      <c r="J138" s="456"/>
      <c r="K138" s="456"/>
      <c r="L138" s="456"/>
      <c r="M138" s="456"/>
      <c r="N138" s="456"/>
      <c r="O138" s="456"/>
    </row>
    <row r="139" spans="3:15" s="329" customFormat="1" ht="12.75">
      <c r="C139" s="456"/>
      <c r="D139" s="456"/>
      <c r="E139" s="456"/>
      <c r="F139" s="456"/>
      <c r="G139" s="456"/>
      <c r="H139" s="456"/>
      <c r="I139" s="456"/>
      <c r="J139" s="456"/>
      <c r="K139" s="456"/>
      <c r="L139" s="456"/>
      <c r="M139" s="456"/>
      <c r="N139" s="456"/>
      <c r="O139" s="456"/>
    </row>
    <row r="140" spans="3:15" s="329" customFormat="1" ht="12.75">
      <c r="C140" s="456"/>
      <c r="D140" s="456"/>
      <c r="E140" s="456"/>
      <c r="F140" s="456"/>
      <c r="G140" s="456"/>
      <c r="H140" s="456"/>
      <c r="I140" s="456"/>
      <c r="J140" s="456"/>
      <c r="K140" s="456"/>
      <c r="L140" s="456"/>
      <c r="M140" s="456"/>
      <c r="N140" s="456"/>
      <c r="O140" s="456"/>
    </row>
    <row r="141" spans="3:15" s="329" customFormat="1" ht="12.75">
      <c r="C141" s="456"/>
      <c r="D141" s="456"/>
      <c r="E141" s="456"/>
      <c r="F141" s="456"/>
      <c r="G141" s="456"/>
      <c r="H141" s="456"/>
      <c r="I141" s="456"/>
      <c r="J141" s="456"/>
      <c r="K141" s="456"/>
      <c r="L141" s="456"/>
      <c r="M141" s="456"/>
      <c r="N141" s="456"/>
      <c r="O141" s="456"/>
    </row>
    <row r="142" spans="3:15" s="329" customFormat="1" ht="12.75">
      <c r="C142" s="456"/>
      <c r="D142" s="456"/>
      <c r="E142" s="456"/>
      <c r="F142" s="456"/>
      <c r="G142" s="456"/>
      <c r="H142" s="456"/>
      <c r="I142" s="456"/>
      <c r="J142" s="456"/>
      <c r="K142" s="456"/>
      <c r="L142" s="456"/>
      <c r="M142" s="456"/>
      <c r="N142" s="456"/>
      <c r="O142" s="456"/>
    </row>
    <row r="143" spans="3:15" s="329" customFormat="1" ht="12.75">
      <c r="C143" s="456"/>
      <c r="D143" s="456"/>
      <c r="E143" s="456"/>
      <c r="F143" s="456"/>
      <c r="G143" s="456"/>
      <c r="H143" s="456"/>
      <c r="I143" s="456"/>
      <c r="J143" s="456"/>
      <c r="K143" s="456"/>
      <c r="L143" s="456"/>
      <c r="M143" s="456"/>
      <c r="N143" s="456"/>
      <c r="O143" s="456"/>
    </row>
    <row r="144" spans="3:15" s="329" customFormat="1" ht="12.75">
      <c r="C144" s="456"/>
      <c r="D144" s="456"/>
      <c r="E144" s="456"/>
      <c r="F144" s="456"/>
      <c r="G144" s="456"/>
      <c r="H144" s="456"/>
      <c r="I144" s="456"/>
      <c r="J144" s="456"/>
      <c r="K144" s="456"/>
      <c r="L144" s="456"/>
      <c r="M144" s="456"/>
      <c r="N144" s="456"/>
      <c r="O144" s="456"/>
    </row>
    <row r="145" spans="3:15" s="329" customFormat="1" ht="12.75">
      <c r="C145" s="456"/>
      <c r="D145" s="456"/>
      <c r="E145" s="456"/>
      <c r="F145" s="456"/>
      <c r="G145" s="456"/>
      <c r="H145" s="456"/>
      <c r="I145" s="456"/>
      <c r="J145" s="456"/>
      <c r="K145" s="456"/>
      <c r="L145" s="456"/>
      <c r="M145" s="456"/>
      <c r="N145" s="456"/>
      <c r="O145" s="456"/>
    </row>
    <row r="146" spans="3:15" s="329" customFormat="1" ht="12.75">
      <c r="C146" s="456"/>
      <c r="D146" s="456"/>
      <c r="E146" s="456"/>
      <c r="F146" s="456"/>
      <c r="G146" s="456"/>
      <c r="H146" s="456"/>
      <c r="I146" s="456"/>
      <c r="J146" s="456"/>
      <c r="K146" s="456"/>
      <c r="L146" s="456"/>
      <c r="M146" s="456"/>
      <c r="N146" s="456"/>
      <c r="O146" s="456"/>
    </row>
    <row r="147" spans="3:15" s="329" customFormat="1" ht="12.75">
      <c r="C147" s="456"/>
      <c r="D147" s="456"/>
      <c r="E147" s="456"/>
      <c r="F147" s="456"/>
      <c r="G147" s="456"/>
      <c r="H147" s="456"/>
      <c r="I147" s="456"/>
      <c r="J147" s="456"/>
      <c r="K147" s="456"/>
      <c r="L147" s="456"/>
      <c r="M147" s="456"/>
      <c r="N147" s="456"/>
      <c r="O147" s="456"/>
    </row>
    <row r="148" spans="3:15" s="329" customFormat="1" ht="12.75">
      <c r="C148" s="456"/>
      <c r="D148" s="456"/>
      <c r="E148" s="456"/>
      <c r="F148" s="456"/>
      <c r="G148" s="456"/>
      <c r="H148" s="456"/>
      <c r="I148" s="456"/>
      <c r="J148" s="456"/>
      <c r="K148" s="456"/>
      <c r="L148" s="456"/>
      <c r="M148" s="456"/>
      <c r="N148" s="456"/>
      <c r="O148" s="456"/>
    </row>
    <row r="149" spans="3:15" s="329" customFormat="1" ht="12.75">
      <c r="C149" s="456"/>
      <c r="D149" s="456"/>
      <c r="E149" s="456"/>
      <c r="F149" s="456"/>
      <c r="G149" s="456"/>
      <c r="H149" s="456"/>
      <c r="I149" s="456"/>
      <c r="J149" s="456"/>
      <c r="K149" s="456"/>
      <c r="L149" s="456"/>
      <c r="M149" s="456"/>
      <c r="N149" s="456"/>
      <c r="O149" s="456"/>
    </row>
    <row r="150" spans="3:15" s="329" customFormat="1" ht="12.75">
      <c r="C150" s="456"/>
      <c r="D150" s="456"/>
      <c r="E150" s="456"/>
      <c r="F150" s="456"/>
      <c r="G150" s="456"/>
      <c r="H150" s="456"/>
      <c r="I150" s="456"/>
      <c r="J150" s="456"/>
      <c r="K150" s="456"/>
      <c r="L150" s="456"/>
      <c r="M150" s="456"/>
      <c r="N150" s="456"/>
      <c r="O150" s="456"/>
    </row>
    <row r="151" spans="3:15" s="329" customFormat="1" ht="12.75">
      <c r="C151" s="456"/>
      <c r="D151" s="456"/>
      <c r="E151" s="456"/>
      <c r="F151" s="456"/>
      <c r="G151" s="456"/>
      <c r="H151" s="456"/>
      <c r="I151" s="456"/>
      <c r="J151" s="456"/>
      <c r="K151" s="456"/>
      <c r="L151" s="456"/>
      <c r="M151" s="456"/>
      <c r="N151" s="456"/>
      <c r="O151" s="456"/>
    </row>
  </sheetData>
  <sheetProtection/>
  <mergeCells count="5">
    <mergeCell ref="A1:O1"/>
    <mergeCell ref="A2:O2"/>
    <mergeCell ref="A3:O3"/>
    <mergeCell ref="A4:O4"/>
    <mergeCell ref="N5:O5"/>
  </mergeCells>
  <hyperlinks>
    <hyperlink ref="B11" r:id="rId1" display="javascript:displaySite('http://coal.nic.in/')"/>
    <hyperlink ref="B14" r:id="rId2" display="javascript:displaySite('http://fcamin.nic.in/')"/>
    <hyperlink ref="B15" r:id="rId3" display="javascript:displaySite('http://www.mca.gov.in/')"/>
    <hyperlink ref="B16" r:id="rId4" display="javascript:displaySite('http://indiaculture.gov.in/')"/>
    <hyperlink ref="B17" r:id="rId5" display="javascript:displaySite('http://mod.nic.in')"/>
    <hyperlink ref="B18" r:id="rId6" display="javascript:displaySite('http://mdoner.gov.in/')"/>
    <hyperlink ref="B19" r:id="rId7" display="javascript:displaySite('http://moes.gov.in')"/>
    <hyperlink ref="B20" r:id="rId8" display="javascript:displaySite('http://envfor.nic.in/')"/>
    <hyperlink ref="B21" r:id="rId9" display="javascript:displaySite('http://meaindia.nic.in/')"/>
    <hyperlink ref="B22" r:id="rId10" display="javascript:displaySite('http://finmin.nic.in')"/>
    <hyperlink ref="B23" r:id="rId11" display="javascript:displaySite('http://mofpi.nic.in')"/>
    <hyperlink ref="B24" r:id="rId12" display="javascript:displaySite('http://mohfw.nic.in/')"/>
    <hyperlink ref="B26" r:id="rId13" display="javascript:displaySite('http://mha.gov.in/')"/>
    <hyperlink ref="B27" r:id="rId14" display="javascript:displaySite('http://mhupa.gov.in/')"/>
    <hyperlink ref="B28" r:id="rId15" display="javascript:displaySite('http://education.nic.in/')"/>
    <hyperlink ref="B29" r:id="rId16" display="javascript:displaySite('http://mib.gov.in/')"/>
    <hyperlink ref="B30" r:id="rId17" display="javascript:displaySite('http://labour.nic.in')"/>
    <hyperlink ref="B33" r:id="rId18" display="javascript:displaySite('http://mines.nic.in/')"/>
    <hyperlink ref="B34" r:id="rId19" display="javascript:displaySite('http://minorityaffairs.gov.in/')"/>
    <hyperlink ref="B35" r:id="rId20" display="javascript:displaySite('http://mnes.nic.in/')"/>
    <hyperlink ref="B36" r:id="rId21" display="javascript:displaySite('http://moia.gov.in/')"/>
    <hyperlink ref="B37" r:id="rId22" display="javascript:displaySite('http://panchayat.gov.in/')"/>
    <hyperlink ref="B38" r:id="rId23" display="javascript:displaySite('http://mpa.nic.in')"/>
    <hyperlink ref="B39" r:id="rId24" display="javascript:displaySite('http://persmin.nic.in/')"/>
    <hyperlink ref="B40" r:id="rId25" display="javascript:displaySite('http://petroleum.nic.in/')"/>
    <hyperlink ref="B43" r:id="rId26" display="javascript:displaySite('http://powermin.nic.in/')"/>
    <hyperlink ref="B44" r:id="rId27" display="javascript:displaySite('http://www.indianrailways.gov.in')"/>
    <hyperlink ref="B46" r:id="rId28" display="javascript:displaySite('http://rural.nic.in/')"/>
    <hyperlink ref="B49" r:id="rId29" display="javascript:displaySite('http://socialjustice.nic.in/')"/>
    <hyperlink ref="B51" r:id="rId30" display="javascript:displaySite('http://mospi.gov.in/')"/>
    <hyperlink ref="B52" r:id="rId31" display="javascript:displaySite('http://steel.nic.in/')"/>
    <hyperlink ref="B53" r:id="rId32" display="javascript:displaySite('http://texmin.nic.in/')"/>
    <hyperlink ref="B54" r:id="rId33" display="javascript:displaySite('http://tourism.gov.in/')"/>
    <hyperlink ref="B55" r:id="rId34" display="javascript:displaySite('http://tribal.gov.in/')"/>
    <hyperlink ref="B56" r:id="rId35" display="javascript:displaySite('http://urbanindia.nic.in/')"/>
    <hyperlink ref="B57" r:id="rId36" display="javascript:displaySite('http://wrmin.nic.in')"/>
    <hyperlink ref="B58" r:id="rId37" display="javascript:displaySite('http://wcd.nic.in/')"/>
    <hyperlink ref="B59" r:id="rId38" display="javascript:displaySite('http://yas.nic.in')"/>
    <hyperlink ref="B41" r:id="rId39" display="javascript:displaySite('http://powermin.nic.in/')"/>
    <hyperlink ref="B42" r:id="rId40" display="javascript:displaySite('http://powermin.nic.in/')"/>
  </hyperlinks>
  <printOptions/>
  <pageMargins left="0.511811023622047" right="0.15748031496063" top="0.433070866141732" bottom="0.393700787401575" header="0.31496062992126" footer="0.15"/>
  <pageSetup firstPageNumber="198" useFirstPageNumber="1" horizontalDpi="600" verticalDpi="600" orientation="landscape" paperSize="9" scale="75" r:id="rId41"/>
  <headerFooter>
    <oddFooter>&amp;C&amp;P</oddFooter>
  </headerFooter>
  <rowBreaks count="1" manualBreakCount="1">
    <brk id="33" max="255" man="1"/>
  </rowBreaks>
  <colBreaks count="1" manualBreakCount="1">
    <brk id="15" max="65535" man="1"/>
  </colBreaks>
</worksheet>
</file>

<file path=xl/worksheets/sheet64.xml><?xml version="1.0" encoding="utf-8"?>
<worksheet xmlns="http://schemas.openxmlformats.org/spreadsheetml/2006/main" xmlns:r="http://schemas.openxmlformats.org/officeDocument/2006/relationships">
  <dimension ref="A1:V84"/>
  <sheetViews>
    <sheetView workbookViewId="0" topLeftCell="A1">
      <selection activeCell="D4" sqref="D4"/>
    </sheetView>
  </sheetViews>
  <sheetFormatPr defaultColWidth="10.28125" defaultRowHeight="15"/>
  <cols>
    <col min="1" max="1" width="9.7109375" style="458" customWidth="1"/>
    <col min="2" max="2" width="31.57421875" style="458" customWidth="1"/>
    <col min="3" max="3" width="18.140625" style="458" customWidth="1"/>
    <col min="4" max="4" width="12.57421875" style="458" customWidth="1"/>
    <col min="5" max="5" width="14.00390625" style="458" customWidth="1"/>
    <col min="6" max="6" width="11.00390625" style="458" customWidth="1"/>
    <col min="7" max="7" width="10.28125" style="458" customWidth="1"/>
    <col min="8" max="8" width="13.00390625" style="458" customWidth="1"/>
    <col min="9" max="9" width="14.57421875" style="458" customWidth="1"/>
    <col min="10" max="10" width="11.7109375" style="458" customWidth="1"/>
    <col min="11" max="11" width="11.28125" style="458" customWidth="1"/>
    <col min="12" max="12" width="10.421875" style="458" customWidth="1"/>
    <col min="13" max="13" width="14.421875" style="458" customWidth="1"/>
    <col min="14" max="16384" width="10.28125" style="458" customWidth="1"/>
  </cols>
  <sheetData>
    <row r="1" ht="15">
      <c r="A1" s="470"/>
    </row>
    <row r="2" spans="1:13" ht="26.25" customHeight="1">
      <c r="A2" s="650" t="s">
        <v>1590</v>
      </c>
      <c r="B2" s="650"/>
      <c r="C2" s="650"/>
      <c r="D2" s="650"/>
      <c r="E2" s="650"/>
      <c r="F2" s="650"/>
      <c r="G2" s="650"/>
      <c r="H2" s="650"/>
      <c r="I2" s="650"/>
      <c r="J2" s="650"/>
      <c r="K2" s="650"/>
      <c r="L2" s="650"/>
      <c r="M2" s="650"/>
    </row>
    <row r="3" spans="1:22" ht="60">
      <c r="A3" s="458" t="s">
        <v>61</v>
      </c>
      <c r="B3" s="458" t="s">
        <v>407</v>
      </c>
      <c r="C3" s="469" t="s">
        <v>1589</v>
      </c>
      <c r="D3" s="469" t="s">
        <v>1588</v>
      </c>
      <c r="E3" s="651" t="s">
        <v>1587</v>
      </c>
      <c r="F3" s="651"/>
      <c r="G3" s="651"/>
      <c r="H3" s="469" t="s">
        <v>1586</v>
      </c>
      <c r="I3" s="469" t="s">
        <v>1585</v>
      </c>
      <c r="J3" s="469" t="s">
        <v>1584</v>
      </c>
      <c r="K3" s="469" t="s">
        <v>1583</v>
      </c>
      <c r="L3" s="469" t="s">
        <v>1582</v>
      </c>
      <c r="M3" s="469" t="s">
        <v>1581</v>
      </c>
      <c r="N3" s="459"/>
      <c r="O3" s="459"/>
      <c r="P3" s="459"/>
      <c r="Q3" s="459"/>
      <c r="R3" s="459"/>
      <c r="S3" s="459"/>
      <c r="T3" s="459"/>
      <c r="U3" s="459"/>
      <c r="V3" s="459"/>
    </row>
    <row r="4" spans="1:22" ht="20.25" customHeight="1">
      <c r="A4" s="468" t="s">
        <v>1580</v>
      </c>
      <c r="C4" s="459"/>
      <c r="D4" s="459"/>
      <c r="E4" s="467"/>
      <c r="F4" s="467"/>
      <c r="G4" s="467"/>
      <c r="H4" s="459"/>
      <c r="I4" s="459"/>
      <c r="J4" s="459"/>
      <c r="K4" s="459"/>
      <c r="L4" s="459"/>
      <c r="M4" s="459"/>
      <c r="N4" s="459"/>
      <c r="O4" s="459"/>
      <c r="P4" s="459"/>
      <c r="Q4" s="459"/>
      <c r="R4" s="459"/>
      <c r="S4" s="459"/>
      <c r="T4" s="459"/>
      <c r="U4" s="459"/>
      <c r="V4" s="459"/>
    </row>
    <row r="5" spans="1:7" s="465" customFormat="1" ht="20.25" customHeight="1">
      <c r="A5" s="466" t="s">
        <v>1579</v>
      </c>
      <c r="E5" s="465" t="s">
        <v>1578</v>
      </c>
      <c r="F5" s="465" t="s">
        <v>1577</v>
      </c>
      <c r="G5" s="465" t="s">
        <v>1576</v>
      </c>
    </row>
    <row r="6" spans="1:2" ht="20.25" customHeight="1">
      <c r="A6" s="458">
        <v>1.01</v>
      </c>
      <c r="B6" s="458" t="s">
        <v>1575</v>
      </c>
    </row>
    <row r="7" spans="1:2" ht="20.25" customHeight="1">
      <c r="A7" s="458">
        <v>1.02</v>
      </c>
      <c r="B7" s="458" t="s">
        <v>1574</v>
      </c>
    </row>
    <row r="8" spans="1:2" ht="20.25" customHeight="1">
      <c r="A8" s="458">
        <v>1.03</v>
      </c>
      <c r="B8" s="458" t="s">
        <v>1573</v>
      </c>
    </row>
    <row r="9" spans="1:2" ht="20.25" customHeight="1">
      <c r="A9" s="458">
        <v>1.04</v>
      </c>
      <c r="B9" s="458" t="s">
        <v>1572</v>
      </c>
    </row>
    <row r="10" spans="1:2" ht="20.25" customHeight="1">
      <c r="A10" s="458">
        <v>1.05</v>
      </c>
      <c r="B10" s="458" t="s">
        <v>1571</v>
      </c>
    </row>
    <row r="11" spans="1:2" ht="20.25" customHeight="1">
      <c r="A11" s="458">
        <v>1.06</v>
      </c>
      <c r="B11" s="458" t="s">
        <v>1570</v>
      </c>
    </row>
    <row r="12" spans="1:2" ht="20.25" customHeight="1">
      <c r="A12" s="458">
        <v>1.07</v>
      </c>
      <c r="B12" s="458" t="s">
        <v>519</v>
      </c>
    </row>
    <row r="13" spans="1:2" ht="20.25" customHeight="1">
      <c r="A13" s="458">
        <v>1.08</v>
      </c>
      <c r="B13" s="458" t="s">
        <v>1569</v>
      </c>
    </row>
    <row r="14" spans="1:2" ht="20.25" customHeight="1">
      <c r="A14" s="458">
        <v>1.09</v>
      </c>
      <c r="B14" s="458" t="s">
        <v>1568</v>
      </c>
    </row>
    <row r="15" spans="1:13" ht="63.75" customHeight="1">
      <c r="A15" s="464">
        <v>1.1</v>
      </c>
      <c r="B15" s="462" t="s">
        <v>1567</v>
      </c>
      <c r="C15" s="464" t="s">
        <v>1566</v>
      </c>
      <c r="D15" s="463">
        <v>200</v>
      </c>
      <c r="E15" s="464"/>
      <c r="F15" s="464"/>
      <c r="G15" s="464"/>
      <c r="H15" s="463">
        <v>4</v>
      </c>
      <c r="I15" s="462" t="s">
        <v>1565</v>
      </c>
      <c r="J15" s="464" t="s">
        <v>1564</v>
      </c>
      <c r="K15" s="463">
        <v>0</v>
      </c>
      <c r="L15" s="463">
        <v>0</v>
      </c>
      <c r="M15" s="462" t="s">
        <v>1563</v>
      </c>
    </row>
    <row r="16" spans="1:2" ht="20.25" customHeight="1">
      <c r="A16" s="458">
        <v>1.11</v>
      </c>
      <c r="B16" s="461" t="s">
        <v>1562</v>
      </c>
    </row>
    <row r="17" spans="1:2" ht="20.25" customHeight="1">
      <c r="A17" s="458">
        <v>1.12</v>
      </c>
      <c r="B17" s="458" t="s">
        <v>1561</v>
      </c>
    </row>
    <row r="18" spans="1:2" ht="20.25" customHeight="1">
      <c r="A18" s="458">
        <v>1.13</v>
      </c>
      <c r="B18" s="458" t="s">
        <v>1560</v>
      </c>
    </row>
    <row r="19" spans="1:2" ht="20.25" customHeight="1">
      <c r="A19" s="458">
        <v>1.14</v>
      </c>
      <c r="B19" s="458" t="s">
        <v>1559</v>
      </c>
    </row>
    <row r="20" ht="15.75" customHeight="1">
      <c r="B20" s="458" t="s">
        <v>708</v>
      </c>
    </row>
    <row r="21" ht="20.25" customHeight="1">
      <c r="B21" s="458" t="s">
        <v>706</v>
      </c>
    </row>
    <row r="22" ht="17.25" customHeight="1">
      <c r="B22" s="458" t="s">
        <v>704</v>
      </c>
    </row>
    <row r="23" ht="13.5" customHeight="1">
      <c r="B23" s="458" t="s">
        <v>702</v>
      </c>
    </row>
    <row r="24" ht="20.25" customHeight="1">
      <c r="A24" s="460" t="s">
        <v>1558</v>
      </c>
    </row>
    <row r="25" spans="1:2" ht="20.25" customHeight="1">
      <c r="A25" s="458">
        <v>2.01</v>
      </c>
      <c r="B25" s="458" t="s">
        <v>1557</v>
      </c>
    </row>
    <row r="26" spans="1:2" ht="20.25" customHeight="1">
      <c r="A26" s="458">
        <v>2.02</v>
      </c>
      <c r="B26" s="458" t="s">
        <v>1556</v>
      </c>
    </row>
    <row r="27" spans="1:2" ht="20.25" customHeight="1">
      <c r="A27" s="458">
        <v>2.03</v>
      </c>
      <c r="B27" s="458" t="s">
        <v>1555</v>
      </c>
    </row>
    <row r="28" ht="20.25" customHeight="1">
      <c r="B28" s="458" t="s">
        <v>708</v>
      </c>
    </row>
    <row r="29" ht="20.25" customHeight="1">
      <c r="B29" s="458" t="s">
        <v>706</v>
      </c>
    </row>
    <row r="30" ht="20.25" customHeight="1">
      <c r="B30" s="458" t="s">
        <v>704</v>
      </c>
    </row>
    <row r="31" ht="17.25" customHeight="1">
      <c r="B31" s="458" t="s">
        <v>702</v>
      </c>
    </row>
    <row r="32" ht="20.25" customHeight="1"/>
    <row r="42" spans="2:12" ht="15">
      <c r="B42" s="649"/>
      <c r="C42" s="649"/>
      <c r="D42" s="649"/>
      <c r="E42" s="649"/>
      <c r="F42" s="649"/>
      <c r="G42" s="649"/>
      <c r="H42" s="649"/>
      <c r="I42" s="649"/>
      <c r="J42" s="649"/>
      <c r="K42" s="649"/>
      <c r="L42" s="649"/>
    </row>
    <row r="43" spans="2:12" ht="15">
      <c r="B43" s="652"/>
      <c r="C43" s="652"/>
      <c r="D43" s="652"/>
      <c r="E43" s="652"/>
      <c r="F43" s="652"/>
      <c r="G43" s="652"/>
      <c r="H43" s="652"/>
      <c r="I43" s="652"/>
      <c r="J43" s="652"/>
      <c r="K43" s="652"/>
      <c r="L43" s="652"/>
    </row>
    <row r="44" spans="2:12" ht="15">
      <c r="B44" s="459"/>
      <c r="C44" s="459"/>
      <c r="D44" s="459"/>
      <c r="E44" s="648"/>
      <c r="F44" s="648"/>
      <c r="G44" s="648"/>
      <c r="H44" s="459"/>
      <c r="I44" s="459"/>
      <c r="J44" s="459"/>
      <c r="K44" s="459"/>
      <c r="L44" s="459"/>
    </row>
    <row r="82" spans="2:12" ht="15">
      <c r="B82" s="649"/>
      <c r="C82" s="649"/>
      <c r="D82" s="649"/>
      <c r="E82" s="649"/>
      <c r="F82" s="649"/>
      <c r="G82" s="649"/>
      <c r="H82" s="649"/>
      <c r="I82" s="649"/>
      <c r="J82" s="649"/>
      <c r="K82" s="649"/>
      <c r="L82" s="649"/>
    </row>
    <row r="83" spans="2:12" ht="15">
      <c r="B83" s="652"/>
      <c r="C83" s="652"/>
      <c r="D83" s="652"/>
      <c r="E83" s="652"/>
      <c r="F83" s="652"/>
      <c r="G83" s="652"/>
      <c r="H83" s="652"/>
      <c r="I83" s="652"/>
      <c r="J83" s="652"/>
      <c r="K83" s="652"/>
      <c r="L83" s="652"/>
    </row>
    <row r="84" spans="2:12" ht="15">
      <c r="B84" s="459"/>
      <c r="C84" s="459"/>
      <c r="D84" s="459"/>
      <c r="E84" s="648"/>
      <c r="F84" s="648"/>
      <c r="G84" s="648"/>
      <c r="H84" s="459"/>
      <c r="I84" s="459"/>
      <c r="J84" s="459"/>
      <c r="K84" s="459"/>
      <c r="L84" s="459"/>
    </row>
  </sheetData>
  <sheetProtection/>
  <mergeCells count="8">
    <mergeCell ref="E84:G84"/>
    <mergeCell ref="B82:L82"/>
    <mergeCell ref="B42:L42"/>
    <mergeCell ref="A2:M2"/>
    <mergeCell ref="E3:G3"/>
    <mergeCell ref="B43:L43"/>
    <mergeCell ref="E44:G44"/>
    <mergeCell ref="B83:L83"/>
  </mergeCells>
  <printOptions gridLines="1" horizontalCentered="1"/>
  <pageMargins left="0.47244094488189" right="0.511811023622047" top="1.10236220472441" bottom="0.551181102362205" header="0.433070866141732" footer="0.31496062992126"/>
  <pageSetup firstPageNumber="200" useFirstPageNumber="1" horizontalDpi="600" verticalDpi="600" orientation="landscape" paperSize="9" scale="70" r:id="rId1"/>
  <headerFooter>
    <oddHeader>&amp;L&amp;"-,Bold"&amp;14Name of the State: SIKKIM&amp;R&amp;"-,Bold"&amp;14Statement :26   (Rs. in Cores)</oddHeader>
    <oddFooter>&amp;C&amp;"-,Bold"&amp;14&amp;P</oddFooter>
  </headerFooter>
</worksheet>
</file>

<file path=xl/worksheets/sheet65.xml><?xml version="1.0" encoding="utf-8"?>
<worksheet xmlns="http://schemas.openxmlformats.org/spreadsheetml/2006/main" xmlns:r="http://schemas.openxmlformats.org/officeDocument/2006/relationships">
  <dimension ref="A1:M33"/>
  <sheetViews>
    <sheetView workbookViewId="0" topLeftCell="A1">
      <selection activeCell="G23" sqref="G23"/>
    </sheetView>
  </sheetViews>
  <sheetFormatPr defaultColWidth="10.28125" defaultRowHeight="15"/>
  <cols>
    <col min="1" max="1" width="9.28125" style="458" customWidth="1"/>
    <col min="2" max="2" width="30.421875" style="458" bestFit="1" customWidth="1"/>
    <col min="3" max="3" width="11.57421875" style="458" customWidth="1"/>
    <col min="4" max="4" width="10.00390625" style="458" customWidth="1"/>
    <col min="5" max="5" width="9.57421875" style="458" customWidth="1"/>
    <col min="6" max="7" width="9.140625" style="458" customWidth="1"/>
    <col min="8" max="8" width="10.28125" style="458" customWidth="1"/>
    <col min="9" max="9" width="12.7109375" style="458" customWidth="1"/>
    <col min="10" max="10" width="11.140625" style="458" customWidth="1"/>
    <col min="11" max="16384" width="10.28125" style="458" customWidth="1"/>
  </cols>
  <sheetData>
    <row r="1" spans="1:13" s="461" customFormat="1" ht="24" customHeight="1">
      <c r="A1" s="650" t="s">
        <v>1606</v>
      </c>
      <c r="B1" s="650"/>
      <c r="C1" s="650"/>
      <c r="D1" s="650"/>
      <c r="E1" s="650"/>
      <c r="F1" s="650"/>
      <c r="G1" s="650"/>
      <c r="H1" s="650"/>
      <c r="I1" s="650"/>
      <c r="J1" s="650"/>
      <c r="K1" s="650"/>
      <c r="L1" s="650"/>
      <c r="M1" s="650"/>
    </row>
    <row r="2" spans="1:13" s="485" customFormat="1" ht="60">
      <c r="A2" s="479"/>
      <c r="B2" s="479"/>
      <c r="C2" s="469" t="s">
        <v>1589</v>
      </c>
      <c r="D2" s="469" t="s">
        <v>1588</v>
      </c>
      <c r="E2" s="651" t="s">
        <v>1605</v>
      </c>
      <c r="F2" s="651"/>
      <c r="G2" s="651"/>
      <c r="H2" s="469" t="s">
        <v>1586</v>
      </c>
      <c r="I2" s="469" t="s">
        <v>1585</v>
      </c>
      <c r="J2" s="469" t="s">
        <v>1584</v>
      </c>
      <c r="K2" s="469" t="s">
        <v>1583</v>
      </c>
      <c r="L2" s="469" t="s">
        <v>1582</v>
      </c>
      <c r="M2" s="469" t="s">
        <v>1581</v>
      </c>
    </row>
    <row r="3" spans="1:13" s="461" customFormat="1" ht="21">
      <c r="A3" s="484" t="s">
        <v>1580</v>
      </c>
      <c r="C3" s="482"/>
      <c r="D3" s="482"/>
      <c r="E3" s="483"/>
      <c r="F3" s="483"/>
      <c r="G3" s="483"/>
      <c r="H3" s="482"/>
      <c r="I3" s="482"/>
      <c r="J3" s="482"/>
      <c r="K3" s="482"/>
      <c r="L3" s="482"/>
      <c r="M3" s="482"/>
    </row>
    <row r="4" spans="1:7" s="478" customFormat="1" ht="30">
      <c r="A4" s="481" t="s">
        <v>1579</v>
      </c>
      <c r="E4" s="480" t="s">
        <v>1578</v>
      </c>
      <c r="F4" s="479" t="s">
        <v>1577</v>
      </c>
      <c r="G4" s="479" t="s">
        <v>1576</v>
      </c>
    </row>
    <row r="5" spans="1:2" s="461" customFormat="1" ht="15">
      <c r="A5" s="461">
        <v>1.01</v>
      </c>
      <c r="B5" s="461" t="s">
        <v>1575</v>
      </c>
    </row>
    <row r="6" spans="1:2" s="461" customFormat="1" ht="15">
      <c r="A6" s="461">
        <v>1.02</v>
      </c>
      <c r="B6" s="461" t="s">
        <v>1574</v>
      </c>
    </row>
    <row r="7" spans="1:2" s="461" customFormat="1" ht="15">
      <c r="A7" s="461">
        <v>1.03</v>
      </c>
      <c r="B7" s="461" t="s">
        <v>1573</v>
      </c>
    </row>
    <row r="8" spans="1:2" s="461" customFormat="1" ht="15">
      <c r="A8" s="461">
        <v>1.04</v>
      </c>
      <c r="B8" s="461" t="s">
        <v>1572</v>
      </c>
    </row>
    <row r="9" spans="1:2" s="461" customFormat="1" ht="15">
      <c r="A9" s="461">
        <v>1.05</v>
      </c>
      <c r="B9" s="461" t="s">
        <v>1571</v>
      </c>
    </row>
    <row r="10" spans="1:13" s="461" customFormat="1" ht="180">
      <c r="A10" s="653"/>
      <c r="B10" s="476" t="s">
        <v>1604</v>
      </c>
      <c r="C10" s="476" t="s">
        <v>1598</v>
      </c>
      <c r="D10" s="478">
        <v>7326</v>
      </c>
      <c r="E10" s="477">
        <v>0.3</v>
      </c>
      <c r="F10" s="477">
        <v>0.7</v>
      </c>
      <c r="G10" s="476" t="s">
        <v>1595</v>
      </c>
      <c r="H10" s="475" t="s">
        <v>1597</v>
      </c>
      <c r="I10" s="476" t="s">
        <v>775</v>
      </c>
      <c r="J10" s="475" t="s">
        <v>1603</v>
      </c>
      <c r="K10" s="476" t="s">
        <v>1595</v>
      </c>
      <c r="L10" s="476" t="s">
        <v>1595</v>
      </c>
      <c r="M10" s="475" t="s">
        <v>1602</v>
      </c>
    </row>
    <row r="11" spans="1:13" s="461" customFormat="1" ht="204.75">
      <c r="A11" s="653"/>
      <c r="B11" s="473" t="s">
        <v>1601</v>
      </c>
      <c r="C11" s="473" t="s">
        <v>1598</v>
      </c>
      <c r="D11" s="473">
        <v>2021</v>
      </c>
      <c r="E11" s="474">
        <v>0.3</v>
      </c>
      <c r="F11" s="474">
        <v>0.7</v>
      </c>
      <c r="G11" s="473" t="s">
        <v>1595</v>
      </c>
      <c r="H11" s="473" t="s">
        <v>1600</v>
      </c>
      <c r="I11" s="473" t="s">
        <v>1595</v>
      </c>
      <c r="J11" s="473" t="s">
        <v>1596</v>
      </c>
      <c r="K11" s="473" t="s">
        <v>1595</v>
      </c>
      <c r="L11" s="473" t="s">
        <v>1595</v>
      </c>
      <c r="M11" s="473" t="s">
        <v>1594</v>
      </c>
    </row>
    <row r="12" spans="1:13" ht="204.75">
      <c r="A12" s="653"/>
      <c r="B12" s="473" t="s">
        <v>1599</v>
      </c>
      <c r="C12" s="473" t="s">
        <v>1598</v>
      </c>
      <c r="D12" s="473">
        <v>1949</v>
      </c>
      <c r="E12" s="474">
        <v>0.3</v>
      </c>
      <c r="F12" s="474">
        <v>0.7</v>
      </c>
      <c r="G12" s="473" t="s">
        <v>1595</v>
      </c>
      <c r="H12" s="473" t="s">
        <v>1597</v>
      </c>
      <c r="I12" s="473" t="s">
        <v>1595</v>
      </c>
      <c r="J12" s="473" t="s">
        <v>1596</v>
      </c>
      <c r="K12" s="473" t="s">
        <v>1595</v>
      </c>
      <c r="L12" s="473" t="s">
        <v>1595</v>
      </c>
      <c r="M12" s="473" t="s">
        <v>1594</v>
      </c>
    </row>
    <row r="13" spans="1:2" ht="15">
      <c r="A13" s="458">
        <v>1.06</v>
      </c>
      <c r="B13" s="458" t="s">
        <v>1570</v>
      </c>
    </row>
    <row r="14" spans="1:2" ht="15">
      <c r="A14" s="458">
        <v>1.07</v>
      </c>
      <c r="B14" s="458" t="s">
        <v>519</v>
      </c>
    </row>
    <row r="15" spans="1:2" ht="15">
      <c r="A15" s="458">
        <v>1.08</v>
      </c>
      <c r="B15" s="458" t="s">
        <v>1569</v>
      </c>
    </row>
    <row r="16" spans="1:2" ht="15">
      <c r="A16" s="458">
        <v>1.09</v>
      </c>
      <c r="B16" s="458" t="s">
        <v>1568</v>
      </c>
    </row>
    <row r="17" spans="1:13" s="471" customFormat="1" ht="105">
      <c r="A17" s="471">
        <v>1.1</v>
      </c>
      <c r="B17" s="472" t="s">
        <v>1593</v>
      </c>
      <c r="C17" s="472" t="s">
        <v>1566</v>
      </c>
      <c r="D17" s="471">
        <v>100</v>
      </c>
      <c r="E17" s="472">
        <v>40</v>
      </c>
      <c r="F17" s="471">
        <v>60</v>
      </c>
      <c r="G17" s="471">
        <v>0</v>
      </c>
      <c r="H17" s="471">
        <v>4</v>
      </c>
      <c r="I17" s="472" t="s">
        <v>1592</v>
      </c>
      <c r="J17" s="472" t="s">
        <v>1564</v>
      </c>
      <c r="K17" s="471">
        <v>0</v>
      </c>
      <c r="L17" s="471">
        <v>0</v>
      </c>
      <c r="M17" s="472" t="s">
        <v>1591</v>
      </c>
    </row>
    <row r="18" spans="1:2" ht="15">
      <c r="A18" s="458">
        <v>1.11</v>
      </c>
      <c r="B18" s="458" t="s">
        <v>1562</v>
      </c>
    </row>
    <row r="19" spans="1:2" ht="15">
      <c r="A19" s="458">
        <v>1.12</v>
      </c>
      <c r="B19" s="458" t="s">
        <v>1561</v>
      </c>
    </row>
    <row r="20" spans="1:2" ht="15">
      <c r="A20" s="458">
        <v>1.13</v>
      </c>
      <c r="B20" s="458" t="s">
        <v>1560</v>
      </c>
    </row>
    <row r="21" spans="1:2" ht="15">
      <c r="A21" s="458">
        <v>1.14</v>
      </c>
      <c r="B21" s="458" t="s">
        <v>1559</v>
      </c>
    </row>
    <row r="22" ht="15">
      <c r="B22" s="458" t="s">
        <v>708</v>
      </c>
    </row>
    <row r="23" ht="15">
      <c r="B23" s="458" t="s">
        <v>706</v>
      </c>
    </row>
    <row r="24" ht="15">
      <c r="B24" s="458" t="s">
        <v>704</v>
      </c>
    </row>
    <row r="25" ht="15">
      <c r="B25" s="458" t="s">
        <v>702</v>
      </c>
    </row>
    <row r="26" ht="18.75">
      <c r="A26" s="460" t="s">
        <v>1558</v>
      </c>
    </row>
    <row r="27" spans="1:2" ht="15">
      <c r="A27" s="458">
        <v>2.01</v>
      </c>
      <c r="B27" s="458" t="s">
        <v>1557</v>
      </c>
    </row>
    <row r="28" spans="1:2" ht="15">
      <c r="A28" s="458">
        <v>2.02</v>
      </c>
      <c r="B28" s="458" t="s">
        <v>1556</v>
      </c>
    </row>
    <row r="29" spans="1:2" ht="15">
      <c r="A29" s="458">
        <v>2.03</v>
      </c>
      <c r="B29" s="458" t="s">
        <v>1555</v>
      </c>
    </row>
    <row r="30" ht="15">
      <c r="B30" s="458" t="s">
        <v>708</v>
      </c>
    </row>
    <row r="31" ht="15">
      <c r="B31" s="458" t="s">
        <v>706</v>
      </c>
    </row>
    <row r="32" ht="15">
      <c r="B32" s="458" t="s">
        <v>704</v>
      </c>
    </row>
    <row r="33" ht="15">
      <c r="B33" s="458" t="s">
        <v>702</v>
      </c>
    </row>
  </sheetData>
  <sheetProtection/>
  <mergeCells count="3">
    <mergeCell ref="A1:M1"/>
    <mergeCell ref="E2:G2"/>
    <mergeCell ref="A10:A12"/>
  </mergeCells>
  <printOptions gridLines="1" horizontalCentered="1"/>
  <pageMargins left="0.708661417322835" right="0.708661417322835" top="0.669291338582677" bottom="0.433070866141732" header="0.393700787401575" footer="0.236220472440945"/>
  <pageSetup firstPageNumber="201" useFirstPageNumber="1" horizontalDpi="1200" verticalDpi="1200" orientation="landscape" paperSize="9" scale="80" r:id="rId1"/>
  <headerFooter>
    <oddHeader>&amp;L&amp;"-,Bold"&amp;14Name of the State: SIKKIM&amp;R&amp;"-,Bold"&amp;14Statement No.27   (Rs. in Crore)</oddHeader>
    <oddFooter>&amp;C&amp;"-,Bold"&amp;14&amp;P</oddFooter>
  </headerFooter>
</worksheet>
</file>

<file path=xl/worksheets/sheet66.xml><?xml version="1.0" encoding="utf-8"?>
<worksheet xmlns="http://schemas.openxmlformats.org/spreadsheetml/2006/main" xmlns:r="http://schemas.openxmlformats.org/officeDocument/2006/relationships">
  <dimension ref="A1:M32"/>
  <sheetViews>
    <sheetView workbookViewId="0" topLeftCell="A1">
      <selection activeCell="H20" sqref="H20"/>
    </sheetView>
  </sheetViews>
  <sheetFormatPr defaultColWidth="10.28125" defaultRowHeight="15"/>
  <cols>
    <col min="1" max="1" width="9.57421875" style="458" customWidth="1"/>
    <col min="2" max="2" width="27.421875" style="458" customWidth="1"/>
    <col min="3" max="6" width="10.28125" style="458" customWidth="1"/>
    <col min="7" max="7" width="9.28125" style="458" customWidth="1"/>
    <col min="8" max="8" width="10.140625" style="458" customWidth="1"/>
    <col min="9" max="9" width="12.57421875" style="458" customWidth="1"/>
    <col min="10" max="11" width="10.140625" style="458" customWidth="1"/>
    <col min="12" max="12" width="8.8515625" style="458" customWidth="1"/>
    <col min="13" max="13" width="18.421875" style="458" customWidth="1"/>
    <col min="14" max="16384" width="10.28125" style="458" customWidth="1"/>
  </cols>
  <sheetData>
    <row r="1" spans="1:13" s="461" customFormat="1" ht="15">
      <c r="A1" s="654" t="s">
        <v>1614</v>
      </c>
      <c r="B1" s="654"/>
      <c r="C1" s="654"/>
      <c r="D1" s="654"/>
      <c r="E1" s="654"/>
      <c r="F1" s="654"/>
      <c r="G1" s="654"/>
      <c r="H1" s="654"/>
      <c r="I1" s="654"/>
      <c r="J1" s="654"/>
      <c r="K1" s="654"/>
      <c r="L1" s="654"/>
      <c r="M1" s="654"/>
    </row>
    <row r="2" spans="1:13" s="487" customFormat="1" ht="51.75">
      <c r="A2" s="485"/>
      <c r="B2" s="485"/>
      <c r="C2" s="488" t="s">
        <v>1589</v>
      </c>
      <c r="D2" s="488" t="s">
        <v>1588</v>
      </c>
      <c r="E2" s="655" t="s">
        <v>1587</v>
      </c>
      <c r="F2" s="655"/>
      <c r="G2" s="655"/>
      <c r="H2" s="488" t="s">
        <v>1586</v>
      </c>
      <c r="I2" s="488" t="s">
        <v>1585</v>
      </c>
      <c r="J2" s="488" t="s">
        <v>1584</v>
      </c>
      <c r="K2" s="488" t="s">
        <v>1583</v>
      </c>
      <c r="L2" s="488" t="s">
        <v>1582</v>
      </c>
      <c r="M2" s="488" t="s">
        <v>1581</v>
      </c>
    </row>
    <row r="3" spans="1:13" s="461" customFormat="1" ht="21">
      <c r="A3" s="468" t="s">
        <v>1580</v>
      </c>
      <c r="C3" s="482"/>
      <c r="D3" s="482"/>
      <c r="E3" s="483"/>
      <c r="F3" s="483"/>
      <c r="G3" s="483"/>
      <c r="H3" s="482"/>
      <c r="I3" s="482"/>
      <c r="J3" s="482"/>
      <c r="K3" s="482"/>
      <c r="L3" s="482"/>
      <c r="M3" s="482"/>
    </row>
    <row r="4" spans="1:7" s="461" customFormat="1" ht="30">
      <c r="A4" s="481" t="s">
        <v>1579</v>
      </c>
      <c r="E4" s="480" t="s">
        <v>1578</v>
      </c>
      <c r="F4" s="479" t="s">
        <v>1577</v>
      </c>
      <c r="G4" s="479" t="s">
        <v>1576</v>
      </c>
    </row>
    <row r="5" spans="1:2" s="461" customFormat="1" ht="15">
      <c r="A5" s="461">
        <v>1.01</v>
      </c>
      <c r="B5" s="461" t="s">
        <v>1575</v>
      </c>
    </row>
    <row r="6" spans="1:2" s="461" customFormat="1" ht="15">
      <c r="A6" s="461">
        <v>1.02</v>
      </c>
      <c r="B6" s="461" t="s">
        <v>1574</v>
      </c>
    </row>
    <row r="7" spans="1:2" s="461" customFormat="1" ht="15">
      <c r="A7" s="461">
        <v>1.03</v>
      </c>
      <c r="B7" s="461" t="s">
        <v>1573</v>
      </c>
    </row>
    <row r="8" spans="1:2" s="461" customFormat="1" ht="15">
      <c r="A8" s="461">
        <v>1.04</v>
      </c>
      <c r="B8" s="461" t="s">
        <v>1572</v>
      </c>
    </row>
    <row r="9" spans="1:2" s="461" customFormat="1" ht="15">
      <c r="A9" s="461">
        <v>1.05</v>
      </c>
      <c r="B9" s="461" t="s">
        <v>1571</v>
      </c>
    </row>
    <row r="10" spans="1:13" s="461" customFormat="1" ht="108.75" customHeight="1">
      <c r="A10" s="653"/>
      <c r="B10" s="473" t="s">
        <v>1613</v>
      </c>
      <c r="C10" s="473" t="s">
        <v>1598</v>
      </c>
      <c r="D10" s="473">
        <v>13965</v>
      </c>
      <c r="E10" s="474">
        <v>0.2</v>
      </c>
      <c r="F10" s="474">
        <v>0.8</v>
      </c>
      <c r="G10" s="473" t="s">
        <v>1595</v>
      </c>
      <c r="H10" s="473" t="s">
        <v>1612</v>
      </c>
      <c r="I10" s="473" t="s">
        <v>1595</v>
      </c>
      <c r="J10" s="473" t="s">
        <v>1609</v>
      </c>
      <c r="K10" s="473" t="s">
        <v>1595</v>
      </c>
      <c r="L10" s="473" t="s">
        <v>1595</v>
      </c>
      <c r="M10" s="473" t="s">
        <v>1594</v>
      </c>
    </row>
    <row r="11" spans="1:13" ht="222" customHeight="1">
      <c r="A11" s="653"/>
      <c r="B11" s="473" t="s">
        <v>1611</v>
      </c>
      <c r="C11" s="473" t="s">
        <v>1598</v>
      </c>
      <c r="D11" s="473">
        <v>1188.57</v>
      </c>
      <c r="E11" s="474">
        <v>0.3</v>
      </c>
      <c r="F11" s="474">
        <v>0.7</v>
      </c>
      <c r="G11" s="473" t="s">
        <v>1595</v>
      </c>
      <c r="H11" s="473" t="s">
        <v>1610</v>
      </c>
      <c r="I11" s="473" t="s">
        <v>1595</v>
      </c>
      <c r="J11" s="473" t="s">
        <v>1609</v>
      </c>
      <c r="K11" s="473" t="s">
        <v>1595</v>
      </c>
      <c r="L11" s="473" t="s">
        <v>1595</v>
      </c>
      <c r="M11" s="473" t="s">
        <v>1608</v>
      </c>
    </row>
    <row r="12" spans="1:2" ht="15">
      <c r="A12" s="458">
        <v>1.06</v>
      </c>
      <c r="B12" s="458" t="s">
        <v>1570</v>
      </c>
    </row>
    <row r="13" spans="1:6" ht="23.25">
      <c r="A13" s="458">
        <v>1.07</v>
      </c>
      <c r="B13" s="458" t="s">
        <v>519</v>
      </c>
      <c r="E13" s="486"/>
      <c r="F13" s="470"/>
    </row>
    <row r="14" spans="1:2" ht="15">
      <c r="A14" s="458">
        <v>1.08</v>
      </c>
      <c r="B14" s="458" t="s">
        <v>1569</v>
      </c>
    </row>
    <row r="15" spans="1:2" ht="15">
      <c r="A15" s="458">
        <v>1.09</v>
      </c>
      <c r="B15" s="458" t="s">
        <v>1568</v>
      </c>
    </row>
    <row r="16" spans="1:2" ht="15">
      <c r="A16" s="458">
        <v>1.1</v>
      </c>
      <c r="B16" s="458" t="s">
        <v>1607</v>
      </c>
    </row>
    <row r="17" spans="1:2" ht="15">
      <c r="A17" s="458">
        <v>1.11</v>
      </c>
      <c r="B17" s="458" t="s">
        <v>1562</v>
      </c>
    </row>
    <row r="18" spans="1:2" ht="15">
      <c r="A18" s="458">
        <v>1.12</v>
      </c>
      <c r="B18" s="458" t="s">
        <v>1561</v>
      </c>
    </row>
    <row r="19" spans="1:2" ht="15">
      <c r="A19" s="458">
        <v>1.13</v>
      </c>
      <c r="B19" s="458" t="s">
        <v>1560</v>
      </c>
    </row>
    <row r="20" spans="1:2" ht="15">
      <c r="A20" s="458">
        <v>1.14</v>
      </c>
      <c r="B20" s="458" t="s">
        <v>1559</v>
      </c>
    </row>
    <row r="21" ht="15">
      <c r="B21" s="458" t="s">
        <v>708</v>
      </c>
    </row>
    <row r="22" ht="15">
      <c r="B22" s="458" t="s">
        <v>706</v>
      </c>
    </row>
    <row r="23" ht="15">
      <c r="B23" s="458" t="s">
        <v>704</v>
      </c>
    </row>
    <row r="24" ht="15">
      <c r="B24" s="458" t="s">
        <v>702</v>
      </c>
    </row>
    <row r="25" ht="18.75">
      <c r="A25" s="460" t="s">
        <v>1558</v>
      </c>
    </row>
    <row r="26" spans="1:2" ht="15">
      <c r="A26" s="458">
        <v>2.01</v>
      </c>
      <c r="B26" s="458" t="s">
        <v>1557</v>
      </c>
    </row>
    <row r="27" spans="1:2" ht="15">
      <c r="A27" s="458">
        <v>2.02</v>
      </c>
      <c r="B27" s="458" t="s">
        <v>1556</v>
      </c>
    </row>
    <row r="28" spans="1:2" ht="15">
      <c r="A28" s="458">
        <v>2.03</v>
      </c>
      <c r="B28" s="458" t="s">
        <v>1555</v>
      </c>
    </row>
    <row r="29" ht="15">
      <c r="B29" s="458" t="s">
        <v>708</v>
      </c>
    </row>
    <row r="30" ht="15">
      <c r="B30" s="458" t="s">
        <v>706</v>
      </c>
    </row>
    <row r="31" ht="15">
      <c r="B31" s="458" t="s">
        <v>704</v>
      </c>
    </row>
    <row r="32" ht="15">
      <c r="B32" s="458" t="s">
        <v>702</v>
      </c>
    </row>
  </sheetData>
  <sheetProtection/>
  <mergeCells count="3">
    <mergeCell ref="A1:M1"/>
    <mergeCell ref="E2:G2"/>
    <mergeCell ref="A10:A11"/>
  </mergeCells>
  <printOptions gridLines="1" horizontalCentered="1"/>
  <pageMargins left="0.433070866141732" right="0.354330708661417" top="1.14173228346457" bottom="0.511811023622047" header="0.708661417322835" footer="0.31496062992126"/>
  <pageSetup firstPageNumber="203" useFirstPageNumber="1" horizontalDpi="600" verticalDpi="600" orientation="landscape" paperSize="9" scale="85" r:id="rId1"/>
  <headerFooter>
    <oddHeader>&amp;L&amp;"-,Bold"&amp;14Name of the State:  SIKKIM&amp;R&amp;"-,Bold"&amp;14Statement  No.28   (Rs. in Crores)</oddHeader>
    <oddFooter>&amp;C&amp;"-,Bold"&amp;14&amp;P</oddFooter>
  </headerFooter>
</worksheet>
</file>

<file path=xl/worksheets/sheet67.xml><?xml version="1.0" encoding="utf-8"?>
<worksheet xmlns="http://schemas.openxmlformats.org/spreadsheetml/2006/main" xmlns:r="http://schemas.openxmlformats.org/officeDocument/2006/relationships">
  <dimension ref="A1:L20"/>
  <sheetViews>
    <sheetView showOutlineSymbols="0" zoomScaleSheetLayoutView="85" workbookViewId="0" topLeftCell="A1">
      <selection activeCell="C12" sqref="C12"/>
    </sheetView>
  </sheetViews>
  <sheetFormatPr defaultColWidth="6.8515625" defaultRowHeight="12.75" customHeight="1"/>
  <cols>
    <col min="1" max="1" width="17.421875" style="489" customWidth="1"/>
    <col min="2" max="2" width="6.57421875" style="490" customWidth="1"/>
    <col min="3" max="3" width="42.8515625" style="489" customWidth="1"/>
    <col min="4" max="12" width="9.57421875" style="489" customWidth="1"/>
    <col min="13" max="16384" width="6.8515625" style="489" customWidth="1"/>
  </cols>
  <sheetData>
    <row r="1" spans="4:12" s="495" customFormat="1" ht="25.5">
      <c r="D1" s="495" t="s">
        <v>122</v>
      </c>
      <c r="E1" s="495" t="s">
        <v>121</v>
      </c>
      <c r="F1" s="495" t="s">
        <v>120</v>
      </c>
      <c r="G1" s="495" t="s">
        <v>119</v>
      </c>
      <c r="H1" s="495" t="s">
        <v>118</v>
      </c>
      <c r="I1" s="495" t="s">
        <v>117</v>
      </c>
      <c r="J1" s="495" t="s">
        <v>116</v>
      </c>
      <c r="K1" s="515" t="s">
        <v>1637</v>
      </c>
      <c r="L1" s="515" t="s">
        <v>1636</v>
      </c>
    </row>
    <row r="2" spans="1:12" ht="25.5">
      <c r="A2" s="514" t="s">
        <v>1635</v>
      </c>
      <c r="B2" s="511" t="s">
        <v>1634</v>
      </c>
      <c r="C2" s="513" t="s">
        <v>1633</v>
      </c>
      <c r="D2" s="513"/>
      <c r="E2" s="513"/>
      <c r="F2" s="512"/>
      <c r="G2" s="512"/>
      <c r="H2" s="512"/>
      <c r="I2" s="512"/>
      <c r="J2" s="512"/>
      <c r="K2" s="512"/>
      <c r="L2" s="511"/>
    </row>
    <row r="3" spans="1:11" s="491" customFormat="1" ht="24" customHeight="1">
      <c r="A3" s="656" t="s">
        <v>1632</v>
      </c>
      <c r="B3" s="656"/>
      <c r="C3" s="656"/>
      <c r="D3" s="656"/>
      <c r="E3" s="656"/>
      <c r="F3" s="656"/>
      <c r="G3" s="656"/>
      <c r="H3" s="656"/>
      <c r="I3" s="656"/>
      <c r="J3" s="656"/>
      <c r="K3" s="656"/>
    </row>
    <row r="4" spans="1:12" s="491" customFormat="1" ht="58.5" customHeight="1">
      <c r="A4" s="510" t="s">
        <v>1631</v>
      </c>
      <c r="B4" s="509">
        <v>2425</v>
      </c>
      <c r="C4" s="508" t="s">
        <v>1630</v>
      </c>
      <c r="D4" s="508" t="s">
        <v>1073</v>
      </c>
      <c r="E4" s="508" t="s">
        <v>1073</v>
      </c>
      <c r="F4" s="506">
        <v>44.99</v>
      </c>
      <c r="G4" s="506">
        <v>8</v>
      </c>
      <c r="H4" s="506">
        <v>9.31</v>
      </c>
      <c r="I4" s="506" t="s">
        <v>1073</v>
      </c>
      <c r="J4" s="506">
        <v>10.17</v>
      </c>
      <c r="K4" s="506">
        <v>20</v>
      </c>
      <c r="L4" s="506">
        <v>20</v>
      </c>
    </row>
    <row r="5" spans="1:12" s="491" customFormat="1" ht="67.5" customHeight="1">
      <c r="A5" s="510" t="s">
        <v>1629</v>
      </c>
      <c r="B5" s="509">
        <v>2408</v>
      </c>
      <c r="C5" s="508" t="s">
        <v>1628</v>
      </c>
      <c r="D5" s="507">
        <v>982</v>
      </c>
      <c r="E5" s="507">
        <v>1147</v>
      </c>
      <c r="F5" s="506">
        <v>1149</v>
      </c>
      <c r="G5" s="506">
        <v>2061</v>
      </c>
      <c r="H5" s="506">
        <v>2475</v>
      </c>
      <c r="I5" s="506">
        <v>2077</v>
      </c>
      <c r="J5" s="506">
        <v>1149</v>
      </c>
      <c r="K5" s="506">
        <v>738</v>
      </c>
      <c r="L5" s="506">
        <v>778</v>
      </c>
    </row>
    <row r="6" spans="1:12" s="491" customFormat="1" ht="45.75" customHeight="1">
      <c r="A6" s="510" t="s">
        <v>1627</v>
      </c>
      <c r="B6" s="509">
        <v>2210</v>
      </c>
      <c r="C6" s="508" t="s">
        <v>1626</v>
      </c>
      <c r="D6" s="507">
        <v>50</v>
      </c>
      <c r="E6" s="507">
        <v>127</v>
      </c>
      <c r="F6" s="506">
        <v>475</v>
      </c>
      <c r="G6" s="506">
        <v>275</v>
      </c>
      <c r="H6" s="506">
        <v>325</v>
      </c>
      <c r="I6" s="506">
        <v>646</v>
      </c>
      <c r="J6" s="506">
        <v>771</v>
      </c>
      <c r="K6" s="506">
        <v>771</v>
      </c>
      <c r="L6" s="506">
        <v>696</v>
      </c>
    </row>
    <row r="7" spans="1:12" s="491" customFormat="1" ht="24" customHeight="1">
      <c r="A7" s="502" t="s">
        <v>1625</v>
      </c>
      <c r="B7" s="499"/>
      <c r="D7" s="491">
        <f aca="true" t="shared" si="0" ref="D7:L7">SUM(D4:D6)</f>
        <v>1032</v>
      </c>
      <c r="E7" s="491">
        <f t="shared" si="0"/>
        <v>1274</v>
      </c>
      <c r="F7" s="491">
        <f t="shared" si="0"/>
        <v>1668.99</v>
      </c>
      <c r="G7" s="491">
        <f t="shared" si="0"/>
        <v>2344</v>
      </c>
      <c r="H7" s="491">
        <f t="shared" si="0"/>
        <v>2809.31</v>
      </c>
      <c r="I7" s="491">
        <f t="shared" si="0"/>
        <v>2723</v>
      </c>
      <c r="J7" s="491">
        <f t="shared" si="0"/>
        <v>1930.17</v>
      </c>
      <c r="K7" s="491">
        <f t="shared" si="0"/>
        <v>1529</v>
      </c>
      <c r="L7" s="491">
        <f t="shared" si="0"/>
        <v>1494</v>
      </c>
    </row>
    <row r="8" spans="1:10" s="491" customFormat="1" ht="24" customHeight="1">
      <c r="A8" s="505" t="s">
        <v>1624</v>
      </c>
      <c r="B8" s="505"/>
      <c r="C8" s="505"/>
      <c r="D8" s="505"/>
      <c r="E8" s="505"/>
      <c r="F8" s="505"/>
      <c r="G8" s="505"/>
      <c r="H8" s="505"/>
      <c r="I8" s="505"/>
      <c r="J8" s="505"/>
    </row>
    <row r="9" spans="1:11" s="491" customFormat="1" ht="24" customHeight="1">
      <c r="A9" s="497" t="s">
        <v>1623</v>
      </c>
      <c r="B9" s="495">
        <v>2049</v>
      </c>
      <c r="C9" s="504" t="s">
        <v>1622</v>
      </c>
      <c r="D9" s="504"/>
      <c r="E9" s="504"/>
      <c r="F9" s="503"/>
      <c r="G9" s="503"/>
      <c r="H9" s="503"/>
      <c r="I9" s="503"/>
      <c r="J9" s="503"/>
      <c r="K9" s="503"/>
    </row>
    <row r="10" spans="1:11" s="491" customFormat="1" ht="24" customHeight="1">
      <c r="A10" s="496"/>
      <c r="B10" s="495">
        <v>6801</v>
      </c>
      <c r="C10" s="504" t="s">
        <v>1621</v>
      </c>
      <c r="D10" s="504"/>
      <c r="E10" s="504"/>
      <c r="F10" s="503"/>
      <c r="G10" s="503"/>
      <c r="H10" s="503"/>
      <c r="I10" s="503"/>
      <c r="J10" s="503"/>
      <c r="K10" s="503"/>
    </row>
    <row r="11" spans="1:11" s="491" customFormat="1" ht="24" customHeight="1">
      <c r="A11" s="502" t="s">
        <v>1620</v>
      </c>
      <c r="B11" s="499"/>
      <c r="F11" s="501"/>
      <c r="G11" s="501"/>
      <c r="H11" s="501"/>
      <c r="I11" s="501"/>
      <c r="J11" s="501"/>
      <c r="K11" s="501"/>
    </row>
    <row r="12" spans="1:11" s="491" customFormat="1" ht="24" customHeight="1">
      <c r="A12" s="500" t="s">
        <v>1619</v>
      </c>
      <c r="B12" s="499"/>
      <c r="F12" s="498"/>
      <c r="G12" s="498"/>
      <c r="H12" s="498"/>
      <c r="I12" s="498"/>
      <c r="J12" s="498"/>
      <c r="K12" s="498"/>
    </row>
    <row r="13" spans="1:11" s="491" customFormat="1" ht="27" customHeight="1">
      <c r="A13" s="497" t="s">
        <v>1618</v>
      </c>
      <c r="B13" s="495"/>
      <c r="C13" s="494"/>
      <c r="D13" s="494"/>
      <c r="E13" s="494"/>
      <c r="F13" s="493"/>
      <c r="G13" s="493"/>
      <c r="H13" s="493"/>
      <c r="I13" s="493"/>
      <c r="J13" s="493"/>
      <c r="K13" s="492"/>
    </row>
    <row r="14" spans="1:11" s="491" customFormat="1" ht="24" customHeight="1">
      <c r="A14" s="496" t="s">
        <v>1617</v>
      </c>
      <c r="B14" s="495"/>
      <c r="C14" s="494"/>
      <c r="D14" s="494"/>
      <c r="E14" s="494"/>
      <c r="F14" s="493"/>
      <c r="G14" s="493"/>
      <c r="H14" s="493"/>
      <c r="I14" s="493"/>
      <c r="J14" s="493"/>
      <c r="K14" s="492"/>
    </row>
    <row r="15" spans="1:11" s="491" customFormat="1" ht="24" customHeight="1">
      <c r="A15" s="496"/>
      <c r="B15" s="495"/>
      <c r="C15" s="494"/>
      <c r="D15" s="494"/>
      <c r="E15" s="494"/>
      <c r="F15" s="493"/>
      <c r="G15" s="493"/>
      <c r="H15" s="493"/>
      <c r="I15" s="493"/>
      <c r="J15" s="493"/>
      <c r="K15" s="492"/>
    </row>
    <row r="16" spans="1:11" s="491" customFormat="1" ht="24" customHeight="1">
      <c r="A16" s="496"/>
      <c r="B16" s="495"/>
      <c r="C16" s="494"/>
      <c r="D16" s="494"/>
      <c r="E16" s="494"/>
      <c r="F16" s="493"/>
      <c r="G16" s="493"/>
      <c r="H16" s="493"/>
      <c r="I16" s="493"/>
      <c r="J16" s="493"/>
      <c r="K16" s="492"/>
    </row>
    <row r="17" spans="1:11" s="491" customFormat="1" ht="24" customHeight="1">
      <c r="A17" s="496" t="s">
        <v>1616</v>
      </c>
      <c r="B17" s="495"/>
      <c r="C17" s="494"/>
      <c r="D17" s="494"/>
      <c r="E17" s="494"/>
      <c r="F17" s="493"/>
      <c r="G17" s="493"/>
      <c r="H17" s="493"/>
      <c r="I17" s="493"/>
      <c r="J17" s="493"/>
      <c r="K17" s="492"/>
    </row>
    <row r="18" spans="1:11" s="491" customFormat="1" ht="24" customHeight="1">
      <c r="A18" s="496"/>
      <c r="B18" s="495"/>
      <c r="C18" s="494"/>
      <c r="D18" s="494"/>
      <c r="E18" s="494"/>
      <c r="F18" s="493"/>
      <c r="G18" s="493"/>
      <c r="H18" s="493"/>
      <c r="I18" s="493"/>
      <c r="J18" s="493"/>
      <c r="K18" s="492"/>
    </row>
    <row r="19" spans="1:11" s="491" customFormat="1" ht="24" customHeight="1">
      <c r="A19" s="496"/>
      <c r="B19" s="495"/>
      <c r="C19" s="494"/>
      <c r="D19" s="494"/>
      <c r="E19" s="494"/>
      <c r="F19" s="493"/>
      <c r="G19" s="493"/>
      <c r="H19" s="493"/>
      <c r="I19" s="493"/>
      <c r="J19" s="493"/>
      <c r="K19" s="492"/>
    </row>
    <row r="20" spans="1:11" s="491" customFormat="1" ht="24" customHeight="1">
      <c r="A20" s="496" t="s">
        <v>1615</v>
      </c>
      <c r="B20" s="495"/>
      <c r="C20" s="494"/>
      <c r="D20" s="494"/>
      <c r="E20" s="494"/>
      <c r="F20" s="493"/>
      <c r="G20" s="493"/>
      <c r="H20" s="493"/>
      <c r="I20" s="493"/>
      <c r="J20" s="493"/>
      <c r="K20" s="492"/>
    </row>
  </sheetData>
  <sheetProtection/>
  <mergeCells count="1">
    <mergeCell ref="A3:K3"/>
  </mergeCells>
  <printOptions gridLines="1" horizontalCentered="1"/>
  <pageMargins left="0.236220472440945" right="0.236220472440945" top="0.78740157480315" bottom="0.669291338582677" header="0.433070866141732" footer="0.393700787401575"/>
  <pageSetup firstPageNumber="205" useFirstPageNumber="1" fitToHeight="0" fitToWidth="0" horizontalDpi="600" verticalDpi="600" orientation="landscape" paperSize="9" scale="82" r:id="rId1"/>
  <headerFooter alignWithMargins="0">
    <oddHeader>&amp;L&amp;"Arial,Bold"Name of State: SIKKIM&amp;C&amp;"Arial,Bold"&amp;14SUBSIDY (Explicit &amp;&amp; Implicit)&amp;R&amp;"Arial,Bold"Statement No.29    Rs. in Lakh</oddHeader>
    <oddFooter>&amp;C&amp;P</oddFooter>
  </headerFooter>
</worksheet>
</file>

<file path=xl/worksheets/sheet68.xml><?xml version="1.0" encoding="utf-8"?>
<worksheet xmlns="http://schemas.openxmlformats.org/spreadsheetml/2006/main" xmlns:r="http://schemas.openxmlformats.org/officeDocument/2006/relationships">
  <dimension ref="B1:Q12"/>
  <sheetViews>
    <sheetView workbookViewId="0" topLeftCell="A1">
      <selection activeCell="J16" sqref="J16"/>
    </sheetView>
  </sheetViews>
  <sheetFormatPr defaultColWidth="10.28125" defaultRowHeight="15"/>
  <cols>
    <col min="1" max="1" width="1.28515625" style="516" customWidth="1"/>
    <col min="2" max="2" width="9.28125" style="516" customWidth="1"/>
    <col min="3" max="3" width="10.8515625" style="516" customWidth="1"/>
    <col min="4" max="4" width="9.421875" style="516" customWidth="1"/>
    <col min="5" max="5" width="8.57421875" style="516" customWidth="1"/>
    <col min="6" max="6" width="10.7109375" style="517" customWidth="1"/>
    <col min="7" max="7" width="8.57421875" style="517" customWidth="1"/>
    <col min="8" max="8" width="8.7109375" style="517" customWidth="1"/>
    <col min="9" max="9" width="6.28125" style="516" customWidth="1"/>
    <col min="10" max="10" width="8.140625" style="516" bestFit="1" customWidth="1"/>
    <col min="11" max="12" width="6.28125" style="516" customWidth="1"/>
    <col min="13" max="13" width="8.140625" style="516" bestFit="1" customWidth="1"/>
    <col min="14" max="17" width="6.28125" style="516" customWidth="1"/>
    <col min="18" max="16384" width="10.28125" style="516" customWidth="1"/>
  </cols>
  <sheetData>
    <row r="1" spans="2:17" s="525" customFormat="1" ht="18.75" customHeight="1">
      <c r="B1" s="658" t="s">
        <v>1647</v>
      </c>
      <c r="C1" s="658"/>
      <c r="D1" s="658"/>
      <c r="E1" s="658"/>
      <c r="F1" s="658"/>
      <c r="G1" s="658"/>
      <c r="H1" s="658"/>
      <c r="I1" s="658"/>
      <c r="J1" s="658"/>
      <c r="K1" s="658"/>
      <c r="L1" s="658"/>
      <c r="M1" s="658"/>
      <c r="N1" s="658"/>
      <c r="O1" s="658"/>
      <c r="P1" s="658"/>
      <c r="Q1" s="658"/>
    </row>
    <row r="2" spans="2:17" s="524" customFormat="1" ht="51.75" customHeight="1">
      <c r="B2" s="657" t="s">
        <v>1646</v>
      </c>
      <c r="C2" s="657" t="s">
        <v>1645</v>
      </c>
      <c r="D2" s="657"/>
      <c r="E2" s="657"/>
      <c r="F2" s="657" t="s">
        <v>1644</v>
      </c>
      <c r="G2" s="657"/>
      <c r="H2" s="657"/>
      <c r="I2" s="657" t="s">
        <v>1643</v>
      </c>
      <c r="J2" s="657"/>
      <c r="K2" s="657"/>
      <c r="L2" s="657" t="s">
        <v>1642</v>
      </c>
      <c r="M2" s="657"/>
      <c r="N2" s="657"/>
      <c r="O2" s="657" t="s">
        <v>1641</v>
      </c>
      <c r="P2" s="657"/>
      <c r="Q2" s="657"/>
    </row>
    <row r="3" spans="2:17" ht="34.5" customHeight="1">
      <c r="B3" s="657"/>
      <c r="C3" s="473" t="s">
        <v>1640</v>
      </c>
      <c r="D3" s="473" t="s">
        <v>1639</v>
      </c>
      <c r="E3" s="473" t="s">
        <v>1638</v>
      </c>
      <c r="F3" s="473" t="s">
        <v>1640</v>
      </c>
      <c r="G3" s="473" t="s">
        <v>1639</v>
      </c>
      <c r="H3" s="473" t="s">
        <v>1638</v>
      </c>
      <c r="I3" s="473" t="s">
        <v>1640</v>
      </c>
      <c r="J3" s="473" t="s">
        <v>1639</v>
      </c>
      <c r="K3" s="473" t="s">
        <v>1638</v>
      </c>
      <c r="L3" s="473" t="s">
        <v>1640</v>
      </c>
      <c r="M3" s="473" t="s">
        <v>1639</v>
      </c>
      <c r="N3" s="473" t="s">
        <v>1638</v>
      </c>
      <c r="O3" s="473" t="s">
        <v>1640</v>
      </c>
      <c r="P3" s="473" t="s">
        <v>1639</v>
      </c>
      <c r="Q3" s="473" t="s">
        <v>1638</v>
      </c>
    </row>
    <row r="4" spans="2:8" ht="19.5" customHeight="1">
      <c r="B4" s="520" t="s">
        <v>122</v>
      </c>
      <c r="C4" s="523">
        <v>262.62</v>
      </c>
      <c r="D4" s="519">
        <v>258.54</v>
      </c>
      <c r="E4" s="519">
        <v>258.54</v>
      </c>
      <c r="F4" s="518"/>
      <c r="G4" s="518"/>
      <c r="H4" s="518"/>
    </row>
    <row r="5" spans="2:8" ht="19.5" customHeight="1">
      <c r="B5" s="520" t="s">
        <v>121</v>
      </c>
      <c r="C5" s="519">
        <v>501.58</v>
      </c>
      <c r="D5" s="519">
        <v>501.53</v>
      </c>
      <c r="E5" s="519">
        <v>501.53</v>
      </c>
      <c r="F5" s="518"/>
      <c r="G5" s="518"/>
      <c r="H5" s="518"/>
    </row>
    <row r="6" spans="2:8" ht="19.5" customHeight="1">
      <c r="B6" s="520" t="s">
        <v>120</v>
      </c>
      <c r="C6" s="519">
        <v>90</v>
      </c>
      <c r="D6" s="519">
        <v>80</v>
      </c>
      <c r="E6" s="519">
        <v>80</v>
      </c>
      <c r="F6" s="518"/>
      <c r="G6" s="518"/>
      <c r="H6" s="518"/>
    </row>
    <row r="7" spans="2:8" ht="19.5" customHeight="1">
      <c r="B7" s="520" t="s">
        <v>119</v>
      </c>
      <c r="C7" s="519">
        <v>509</v>
      </c>
      <c r="D7" s="519">
        <v>479</v>
      </c>
      <c r="E7" s="519">
        <v>479</v>
      </c>
      <c r="F7" s="518"/>
      <c r="G7" s="518"/>
      <c r="H7" s="518"/>
    </row>
    <row r="8" spans="2:8" ht="19.5" customHeight="1">
      <c r="B8" s="520" t="s">
        <v>118</v>
      </c>
      <c r="C8" s="519">
        <v>343</v>
      </c>
      <c r="D8" s="519">
        <v>207</v>
      </c>
      <c r="E8" s="519">
        <v>207</v>
      </c>
      <c r="F8" s="518"/>
      <c r="G8" s="518"/>
      <c r="H8" s="518"/>
    </row>
    <row r="9" spans="2:8" ht="19.5" customHeight="1">
      <c r="B9" s="520" t="s">
        <v>117</v>
      </c>
      <c r="C9" s="519">
        <v>304.72</v>
      </c>
      <c r="D9" s="519">
        <v>304.72</v>
      </c>
      <c r="E9" s="519">
        <v>168.8</v>
      </c>
      <c r="F9" s="518"/>
      <c r="G9" s="518"/>
      <c r="H9" s="518"/>
    </row>
    <row r="10" spans="2:8" ht="19.5" customHeight="1">
      <c r="B10" s="520" t="s">
        <v>116</v>
      </c>
      <c r="C10" s="519">
        <v>136</v>
      </c>
      <c r="D10" s="522" t="s">
        <v>1324</v>
      </c>
      <c r="E10" s="519" t="s">
        <v>1324</v>
      </c>
      <c r="F10" s="518"/>
      <c r="G10" s="518"/>
      <c r="H10" s="518"/>
    </row>
    <row r="11" spans="2:8" ht="19.5" customHeight="1">
      <c r="B11" s="520" t="s">
        <v>115</v>
      </c>
      <c r="C11" s="519">
        <v>568</v>
      </c>
      <c r="D11" s="519">
        <v>310</v>
      </c>
      <c r="E11" s="521" t="s">
        <v>1324</v>
      </c>
      <c r="F11" s="518"/>
      <c r="G11" s="518"/>
      <c r="H11" s="518"/>
    </row>
    <row r="12" spans="2:8" ht="19.5" customHeight="1">
      <c r="B12" s="520" t="s">
        <v>114</v>
      </c>
      <c r="C12" s="519"/>
      <c r="D12" s="519"/>
      <c r="E12" s="519"/>
      <c r="F12" s="518"/>
      <c r="G12" s="518"/>
      <c r="H12" s="518"/>
    </row>
  </sheetData>
  <sheetProtection/>
  <mergeCells count="7">
    <mergeCell ref="O2:Q2"/>
    <mergeCell ref="B1:Q1"/>
    <mergeCell ref="B2:B3"/>
    <mergeCell ref="C2:E2"/>
    <mergeCell ref="F2:H2"/>
    <mergeCell ref="I2:K2"/>
    <mergeCell ref="L2:N2"/>
  </mergeCells>
  <printOptions gridLines="1"/>
  <pageMargins left="0.708661417322835" right="0.708661417322835" top="0.748031496062992" bottom="0.748031496062992" header="0.31496062992126" footer="0.31496062992126"/>
  <pageSetup firstPageNumber="206" useFirstPageNumber="1" horizontalDpi="600" verticalDpi="600" orientation="landscape" paperSize="9" scale="85" r:id="rId1"/>
  <headerFooter>
    <oddHeader>&amp;L&amp;"-,Bold"Name of the State:  SIKKIM&amp;R&amp;"-,Bold"Statement No.30a   Rs. in Lakh</oddHeader>
    <oddFooter>&amp;C&amp;P</oddFooter>
  </headerFooter>
</worksheet>
</file>

<file path=xl/worksheets/sheet69.xml><?xml version="1.0" encoding="utf-8"?>
<worksheet xmlns="http://schemas.openxmlformats.org/spreadsheetml/2006/main" xmlns:r="http://schemas.openxmlformats.org/officeDocument/2006/relationships">
  <dimension ref="B1:F25"/>
  <sheetViews>
    <sheetView workbookViewId="0" topLeftCell="A1">
      <selection activeCell="K13" sqref="K13"/>
    </sheetView>
  </sheetViews>
  <sheetFormatPr defaultColWidth="10.28125" defaultRowHeight="15"/>
  <cols>
    <col min="1" max="1" width="10.28125" style="300" customWidth="1"/>
    <col min="2" max="6" width="20.7109375" style="300" customWidth="1"/>
    <col min="7" max="16384" width="10.28125" style="300" customWidth="1"/>
  </cols>
  <sheetData>
    <row r="1" spans="2:6" ht="15" customHeight="1">
      <c r="B1" s="658" t="s">
        <v>1653</v>
      </c>
      <c r="C1" s="658"/>
      <c r="D1" s="658"/>
      <c r="E1" s="658"/>
      <c r="F1" s="658"/>
    </row>
    <row r="2" spans="2:6" s="516" customFormat="1" ht="42.75" customHeight="1">
      <c r="B2" s="657" t="s">
        <v>1646</v>
      </c>
      <c r="C2" s="657" t="s">
        <v>1025</v>
      </c>
      <c r="D2" s="473" t="s">
        <v>1650</v>
      </c>
      <c r="E2" s="657" t="s">
        <v>1651</v>
      </c>
      <c r="F2" s="473" t="s">
        <v>1650</v>
      </c>
    </row>
    <row r="3" spans="2:6" s="528" customFormat="1" ht="19.5" customHeight="1">
      <c r="B3" s="657"/>
      <c r="C3" s="657"/>
      <c r="D3" s="473" t="s">
        <v>1649</v>
      </c>
      <c r="E3" s="657"/>
      <c r="F3" s="473" t="s">
        <v>1648</v>
      </c>
    </row>
    <row r="4" spans="2:6" s="516" customFormat="1" ht="15.75">
      <c r="B4" s="520" t="s">
        <v>122</v>
      </c>
      <c r="C4" s="520">
        <v>15938</v>
      </c>
      <c r="D4" s="520">
        <v>13915</v>
      </c>
      <c r="E4" s="520" t="s">
        <v>1324</v>
      </c>
      <c r="F4" s="520"/>
    </row>
    <row r="5" spans="2:6" s="516" customFormat="1" ht="15.75">
      <c r="B5" s="520" t="s">
        <v>121</v>
      </c>
      <c r="C5" s="520">
        <v>19383</v>
      </c>
      <c r="D5" s="520">
        <v>15506</v>
      </c>
      <c r="E5" s="520">
        <v>49</v>
      </c>
      <c r="F5" s="520"/>
    </row>
    <row r="6" spans="2:6" s="516" customFormat="1" ht="15.75">
      <c r="B6" s="520" t="s">
        <v>120</v>
      </c>
      <c r="C6" s="520">
        <v>24764</v>
      </c>
      <c r="D6" s="520">
        <v>17826</v>
      </c>
      <c r="E6" s="520">
        <v>59</v>
      </c>
      <c r="F6" s="520"/>
    </row>
    <row r="7" spans="2:6" s="516" customFormat="1" ht="15.75">
      <c r="B7" s="520" t="s">
        <v>119</v>
      </c>
      <c r="C7" s="520">
        <v>26573</v>
      </c>
      <c r="D7" s="520">
        <v>20459</v>
      </c>
      <c r="E7" s="520" t="s">
        <v>1324</v>
      </c>
      <c r="F7" s="520"/>
    </row>
    <row r="8" spans="2:6" s="516" customFormat="1" ht="15.75">
      <c r="B8" s="520" t="s">
        <v>118</v>
      </c>
      <c r="C8" s="520">
        <v>31455</v>
      </c>
      <c r="D8" s="520">
        <v>22339</v>
      </c>
      <c r="E8" s="520">
        <v>70</v>
      </c>
      <c r="F8" s="520"/>
    </row>
    <row r="9" spans="2:6" s="516" customFormat="1" ht="15.75">
      <c r="B9" s="520" t="s">
        <v>117</v>
      </c>
      <c r="C9" s="520">
        <v>27891</v>
      </c>
      <c r="D9" s="520">
        <v>24704</v>
      </c>
      <c r="E9" s="520" t="s">
        <v>1324</v>
      </c>
      <c r="F9" s="520"/>
    </row>
    <row r="10" spans="2:6" s="516" customFormat="1" ht="15.75">
      <c r="B10" s="520" t="s">
        <v>116</v>
      </c>
      <c r="C10" s="520">
        <v>30517</v>
      </c>
      <c r="D10" s="520">
        <v>26351</v>
      </c>
      <c r="E10" s="520" t="s">
        <v>1324</v>
      </c>
      <c r="F10" s="520"/>
    </row>
    <row r="11" spans="2:6" s="516" customFormat="1" ht="15.75">
      <c r="B11" s="520" t="s">
        <v>115</v>
      </c>
      <c r="C11" s="520">
        <v>31035</v>
      </c>
      <c r="D11" s="520">
        <v>29733</v>
      </c>
      <c r="E11" s="520">
        <v>12</v>
      </c>
      <c r="F11" s="520"/>
    </row>
    <row r="12" spans="2:6" s="516" customFormat="1" ht="15.75">
      <c r="B12" s="520" t="s">
        <v>114</v>
      </c>
      <c r="C12" s="520">
        <v>33222</v>
      </c>
      <c r="D12" s="520" t="s">
        <v>1324</v>
      </c>
      <c r="E12" s="520" t="s">
        <v>1324</v>
      </c>
      <c r="F12" s="520"/>
    </row>
    <row r="14" spans="2:6" ht="17.25">
      <c r="B14" s="658" t="s">
        <v>1652</v>
      </c>
      <c r="C14" s="658"/>
      <c r="D14" s="658"/>
      <c r="E14" s="658"/>
      <c r="F14" s="658"/>
    </row>
    <row r="15" spans="2:6" ht="15.75">
      <c r="B15" s="657" t="s">
        <v>1646</v>
      </c>
      <c r="C15" s="657" t="s">
        <v>1025</v>
      </c>
      <c r="D15" s="473" t="s">
        <v>1650</v>
      </c>
      <c r="E15" s="657" t="s">
        <v>1651</v>
      </c>
      <c r="F15" s="473" t="s">
        <v>1650</v>
      </c>
    </row>
    <row r="16" spans="2:6" ht="49.5" customHeight="1">
      <c r="B16" s="657"/>
      <c r="C16" s="657"/>
      <c r="D16" s="473" t="s">
        <v>1649</v>
      </c>
      <c r="E16" s="657"/>
      <c r="F16" s="473" t="s">
        <v>1648</v>
      </c>
    </row>
    <row r="17" spans="2:6" ht="15.75">
      <c r="B17" s="520" t="s">
        <v>122</v>
      </c>
      <c r="C17" s="527">
        <v>50</v>
      </c>
      <c r="D17" s="527"/>
      <c r="E17" s="527">
        <v>50</v>
      </c>
      <c r="F17" s="520"/>
    </row>
    <row r="18" spans="2:6" ht="15.75">
      <c r="B18" s="520" t="s">
        <v>121</v>
      </c>
      <c r="C18" s="527">
        <v>3090</v>
      </c>
      <c r="D18" s="527"/>
      <c r="E18" s="527">
        <v>388.02</v>
      </c>
      <c r="F18" s="520"/>
    </row>
    <row r="19" spans="2:6" ht="15.75">
      <c r="B19" s="520" t="s">
        <v>120</v>
      </c>
      <c r="C19" s="527">
        <v>1195</v>
      </c>
      <c r="D19" s="527"/>
      <c r="E19" s="527">
        <v>640.36</v>
      </c>
      <c r="F19" s="520"/>
    </row>
    <row r="20" spans="2:6" ht="15.75">
      <c r="B20" s="520" t="s">
        <v>119</v>
      </c>
      <c r="C20" s="527">
        <v>1543.75</v>
      </c>
      <c r="D20" s="527"/>
      <c r="E20" s="527">
        <v>1259.76</v>
      </c>
      <c r="F20" s="520"/>
    </row>
    <row r="21" spans="2:6" ht="15.75">
      <c r="B21" s="520" t="s">
        <v>118</v>
      </c>
      <c r="C21" s="527">
        <v>2777.3</v>
      </c>
      <c r="D21" s="527"/>
      <c r="E21" s="527">
        <v>1529.53</v>
      </c>
      <c r="F21" s="520"/>
    </row>
    <row r="22" spans="2:6" ht="15.75">
      <c r="B22" s="520" t="s">
        <v>117</v>
      </c>
      <c r="C22" s="527">
        <v>549.31</v>
      </c>
      <c r="D22" s="527"/>
      <c r="E22" s="527">
        <v>472.92</v>
      </c>
      <c r="F22" s="520"/>
    </row>
    <row r="23" spans="2:6" ht="15.75">
      <c r="B23" s="520" t="s">
        <v>116</v>
      </c>
      <c r="C23" s="527">
        <f>300+300+100</f>
        <v>700</v>
      </c>
      <c r="D23" s="527"/>
      <c r="E23" s="527">
        <f>297.53+295+101.6</f>
        <v>694.13</v>
      </c>
      <c r="F23" s="520"/>
    </row>
    <row r="24" spans="2:6" ht="15.75">
      <c r="B24" s="520" t="s">
        <v>115</v>
      </c>
      <c r="C24" s="527">
        <f>614.73+200+100</f>
        <v>914.73</v>
      </c>
      <c r="D24" s="527"/>
      <c r="E24" s="527">
        <f>328.6+100</f>
        <v>428.6</v>
      </c>
      <c r="F24" s="520"/>
    </row>
    <row r="25" spans="2:6" ht="15.75">
      <c r="B25" s="520" t="s">
        <v>114</v>
      </c>
      <c r="C25" s="526"/>
      <c r="D25" s="520"/>
      <c r="E25" s="520"/>
      <c r="F25" s="520"/>
    </row>
  </sheetData>
  <sheetProtection/>
  <mergeCells count="8">
    <mergeCell ref="B14:F14"/>
    <mergeCell ref="B15:B16"/>
    <mergeCell ref="C15:C16"/>
    <mergeCell ref="E15:E16"/>
    <mergeCell ref="B1:F1"/>
    <mergeCell ref="B2:B3"/>
    <mergeCell ref="C2:C3"/>
    <mergeCell ref="E2:E3"/>
  </mergeCells>
  <printOptions horizontalCentered="1"/>
  <pageMargins left="0.708661417322835" right="0.708661417322835" top="0.62992125984252" bottom="0.47244094488189" header="0.31496062992126" footer="0.196850393700787"/>
  <pageSetup firstPageNumber="207" useFirstPageNumber="1" fitToHeight="0" horizontalDpi="600" verticalDpi="600" orientation="landscape" paperSize="9" scale="115" r:id="rId1"/>
  <headerFooter>
    <oddHeader>&amp;L&amp;"-,Bold"Name of the State: SIKKIM&amp;R&amp;"-,Bold"Statement No.30b  Rs. in Lakh</oddHeader>
    <oddFooter>&amp;C&amp;P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Q216"/>
  <sheetViews>
    <sheetView zoomScaleSheetLayoutView="80" zoomScalePageLayoutView="0" workbookViewId="0" topLeftCell="A1">
      <selection activeCell="H6" sqref="H6"/>
    </sheetView>
  </sheetViews>
  <sheetFormatPr defaultColWidth="11.421875" defaultRowHeight="15"/>
  <cols>
    <col min="1" max="1" width="10.00390625" style="123" customWidth="1"/>
    <col min="2" max="2" width="34.421875" style="123" customWidth="1"/>
    <col min="3" max="6" width="9.57421875" style="122" bestFit="1" customWidth="1"/>
    <col min="7" max="7" width="11.7109375" style="122" customWidth="1"/>
    <col min="8" max="8" width="10.8515625" style="122" customWidth="1"/>
    <col min="9" max="14" width="9.57421875" style="122" bestFit="1" customWidth="1"/>
    <col min="15" max="17" width="10.8515625" style="122" bestFit="1" customWidth="1"/>
    <col min="18" max="16384" width="11.421875" style="122" customWidth="1"/>
  </cols>
  <sheetData>
    <row r="1" spans="1:17" s="169" customFormat="1" ht="25.5">
      <c r="A1" s="168"/>
      <c r="B1" s="173" t="s">
        <v>154</v>
      </c>
      <c r="C1" s="584" t="s">
        <v>127</v>
      </c>
      <c r="D1" s="585"/>
      <c r="E1" s="585"/>
      <c r="F1" s="585"/>
      <c r="G1" s="585"/>
      <c r="H1" s="585"/>
      <c r="I1" s="586"/>
      <c r="J1" s="167" t="s">
        <v>126</v>
      </c>
      <c r="K1" s="172" t="s">
        <v>125</v>
      </c>
      <c r="L1" s="172" t="s">
        <v>406</v>
      </c>
      <c r="M1" s="584" t="s">
        <v>123</v>
      </c>
      <c r="N1" s="585"/>
      <c r="O1" s="585"/>
      <c r="P1" s="585"/>
      <c r="Q1" s="586"/>
    </row>
    <row r="2" spans="1:17" s="169" customFormat="1" ht="41.25" customHeight="1">
      <c r="A2" s="168"/>
      <c r="B2" s="168" t="s">
        <v>128</v>
      </c>
      <c r="C2" s="171" t="s">
        <v>122</v>
      </c>
      <c r="D2" s="171" t="s">
        <v>121</v>
      </c>
      <c r="E2" s="171" t="s">
        <v>120</v>
      </c>
      <c r="F2" s="171" t="s">
        <v>119</v>
      </c>
      <c r="G2" s="171" t="s">
        <v>118</v>
      </c>
      <c r="H2" s="171" t="s">
        <v>117</v>
      </c>
      <c r="I2" s="171" t="s">
        <v>116</v>
      </c>
      <c r="J2" s="171" t="s">
        <v>115</v>
      </c>
      <c r="K2" s="171" t="s">
        <v>114</v>
      </c>
      <c r="L2" s="171" t="s">
        <v>113</v>
      </c>
      <c r="M2" s="170" t="s">
        <v>112</v>
      </c>
      <c r="N2" s="170" t="s">
        <v>111</v>
      </c>
      <c r="O2" s="170" t="s">
        <v>110</v>
      </c>
      <c r="P2" s="170" t="s">
        <v>109</v>
      </c>
      <c r="Q2" s="170" t="s">
        <v>108</v>
      </c>
    </row>
    <row r="3" spans="1:17" ht="12.75">
      <c r="A3" s="168">
        <v>1</v>
      </c>
      <c r="B3" s="168">
        <v>2</v>
      </c>
      <c r="C3" s="167">
        <v>3</v>
      </c>
      <c r="D3" s="167">
        <v>4</v>
      </c>
      <c r="E3" s="167">
        <v>5</v>
      </c>
      <c r="F3" s="167">
        <v>6</v>
      </c>
      <c r="G3" s="167">
        <v>7</v>
      </c>
      <c r="H3" s="167">
        <v>8</v>
      </c>
      <c r="I3" s="167">
        <v>9</v>
      </c>
      <c r="J3" s="167">
        <v>10</v>
      </c>
      <c r="K3" s="167">
        <v>11</v>
      </c>
      <c r="L3" s="167">
        <v>12</v>
      </c>
      <c r="M3" s="167">
        <v>13</v>
      </c>
      <c r="N3" s="167">
        <v>14</v>
      </c>
      <c r="O3" s="167">
        <v>15</v>
      </c>
      <c r="P3" s="167">
        <v>16</v>
      </c>
      <c r="Q3" s="167">
        <v>17</v>
      </c>
    </row>
    <row r="4" spans="1:17" ht="21.75" customHeight="1">
      <c r="A4" s="166" t="s">
        <v>166</v>
      </c>
      <c r="B4" s="165" t="s">
        <v>584</v>
      </c>
      <c r="C4" s="164">
        <f aca="true" t="shared" si="0" ref="C4:Q4">SUM(C5,C11,C22,C30,C48)</f>
        <v>684.9387</v>
      </c>
      <c r="D4" s="164">
        <f t="shared" si="0"/>
        <v>752.4341</v>
      </c>
      <c r="E4" s="164">
        <f t="shared" si="0"/>
        <v>880.8762</v>
      </c>
      <c r="F4" s="164">
        <f t="shared" si="0"/>
        <v>1035.1093999999998</v>
      </c>
      <c r="G4" s="164">
        <f t="shared" si="0"/>
        <v>1214.1228</v>
      </c>
      <c r="H4" s="164">
        <f t="shared" si="0"/>
        <v>1243.8042</v>
      </c>
      <c r="I4" s="164">
        <f t="shared" si="0"/>
        <v>1420.7707999999998</v>
      </c>
      <c r="J4" s="164">
        <f t="shared" si="0"/>
        <v>1644.4560999999999</v>
      </c>
      <c r="K4" s="164">
        <f t="shared" si="0"/>
        <v>2169.3477000000003</v>
      </c>
      <c r="L4" s="164">
        <f t="shared" si="0"/>
        <v>2517.6890184625163</v>
      </c>
      <c r="M4" s="164">
        <f t="shared" si="0"/>
        <v>2924.336890908099</v>
      </c>
      <c r="N4" s="164">
        <f t="shared" si="0"/>
        <v>3399.5820453641386</v>
      </c>
      <c r="O4" s="164">
        <f t="shared" si="0"/>
        <v>3955.6718765521173</v>
      </c>
      <c r="P4" s="164">
        <f t="shared" si="0"/>
        <v>4607.171540482529</v>
      </c>
      <c r="Q4" s="164">
        <f t="shared" si="0"/>
        <v>5371.447078421983</v>
      </c>
    </row>
    <row r="5" spans="1:17" ht="21.75" customHeight="1">
      <c r="A5" s="149" t="s">
        <v>583</v>
      </c>
      <c r="B5" s="159" t="s">
        <v>582</v>
      </c>
      <c r="C5" s="139">
        <f aca="true" t="shared" si="1" ref="C5:Q5">SUM(C6:C10)</f>
        <v>38.076800000000006</v>
      </c>
      <c r="D5" s="139">
        <f t="shared" si="1"/>
        <v>45.4684</v>
      </c>
      <c r="E5" s="139">
        <f t="shared" si="1"/>
        <v>48.826600000000006</v>
      </c>
      <c r="F5" s="139">
        <f t="shared" si="1"/>
        <v>59.352799999999995</v>
      </c>
      <c r="G5" s="139">
        <f t="shared" si="1"/>
        <v>80.10210000000001</v>
      </c>
      <c r="H5" s="139">
        <f t="shared" si="1"/>
        <v>68.7387</v>
      </c>
      <c r="I5" s="139">
        <f t="shared" si="1"/>
        <v>68.82839999999999</v>
      </c>
      <c r="J5" s="139">
        <f t="shared" si="1"/>
        <v>98.6616</v>
      </c>
      <c r="K5" s="139">
        <f t="shared" si="1"/>
        <v>95.4219</v>
      </c>
      <c r="L5" s="139">
        <f t="shared" si="1"/>
        <v>104.95900793572986</v>
      </c>
      <c r="M5" s="139">
        <f t="shared" si="1"/>
        <v>114.5516227896485</v>
      </c>
      <c r="N5" s="139">
        <f t="shared" si="1"/>
        <v>123.84071619585107</v>
      </c>
      <c r="O5" s="139">
        <f t="shared" si="1"/>
        <v>132.31826488580796</v>
      </c>
      <c r="P5" s="139">
        <f t="shared" si="1"/>
        <v>139.28060112355797</v>
      </c>
      <c r="Q5" s="139">
        <f t="shared" si="1"/>
        <v>143.76859879627816</v>
      </c>
    </row>
    <row r="6" spans="1:17" ht="21.75" customHeight="1">
      <c r="A6" s="149">
        <v>2011</v>
      </c>
      <c r="B6" s="159" t="s">
        <v>581</v>
      </c>
      <c r="C6" s="135">
        <v>8.306799999999999</v>
      </c>
      <c r="D6" s="135">
        <v>12.2521</v>
      </c>
      <c r="E6" s="135">
        <v>11.5143</v>
      </c>
      <c r="F6" s="135">
        <v>13.3874</v>
      </c>
      <c r="G6" s="135">
        <v>15.8792</v>
      </c>
      <c r="H6" s="135">
        <v>15.8352</v>
      </c>
      <c r="I6" s="135">
        <v>14.3979</v>
      </c>
      <c r="J6" s="135">
        <v>16.4053</v>
      </c>
      <c r="K6" s="135">
        <v>17.0337</v>
      </c>
      <c r="L6" s="148">
        <v>18.7361628040821</v>
      </c>
      <c r="M6" s="148">
        <v>20.44853411126833</v>
      </c>
      <c r="N6" s="148">
        <v>22.106724006389182</v>
      </c>
      <c r="O6" s="148">
        <v>23.620045593154053</v>
      </c>
      <c r="P6" s="148">
        <v>24.862887611317202</v>
      </c>
      <c r="Q6" s="147">
        <v>25.66403709542739</v>
      </c>
    </row>
    <row r="7" spans="1:17" ht="21.75" customHeight="1">
      <c r="A7" s="149">
        <v>2012</v>
      </c>
      <c r="B7" s="159" t="s">
        <v>580</v>
      </c>
      <c r="C7" s="135">
        <v>3.615</v>
      </c>
      <c r="D7" s="135">
        <v>4.4287</v>
      </c>
      <c r="E7" s="135">
        <v>4.9296</v>
      </c>
      <c r="F7" s="135">
        <v>5.4724</v>
      </c>
      <c r="G7" s="135">
        <v>5.4813</v>
      </c>
      <c r="H7" s="135">
        <v>5.9385</v>
      </c>
      <c r="I7" s="135">
        <v>5.8627</v>
      </c>
      <c r="J7" s="135">
        <v>6.5374</v>
      </c>
      <c r="K7" s="135">
        <v>7.7699</v>
      </c>
      <c r="L7" s="148">
        <v>8.546476183767327</v>
      </c>
      <c r="M7" s="148">
        <v>9.32757211827987</v>
      </c>
      <c r="N7" s="148">
        <v>10.083953272468301</v>
      </c>
      <c r="O7" s="148">
        <v>10.774252937074605</v>
      </c>
      <c r="P7" s="148">
        <v>11.341173699852266</v>
      </c>
      <c r="Q7" s="147">
        <v>11.706616990305177</v>
      </c>
    </row>
    <row r="8" spans="1:17" ht="21.75" customHeight="1">
      <c r="A8" s="149">
        <v>2013</v>
      </c>
      <c r="B8" s="159" t="s">
        <v>579</v>
      </c>
      <c r="C8" s="135">
        <v>6.850499999999999</v>
      </c>
      <c r="D8" s="135">
        <v>8.249400000000001</v>
      </c>
      <c r="E8" s="135">
        <v>8.2199</v>
      </c>
      <c r="F8" s="135">
        <v>10.1543</v>
      </c>
      <c r="G8" s="135">
        <v>13.212</v>
      </c>
      <c r="H8" s="135">
        <v>12.9129</v>
      </c>
      <c r="I8" s="135">
        <v>12.173599999999999</v>
      </c>
      <c r="J8" s="135">
        <v>14.806199999999999</v>
      </c>
      <c r="K8" s="135">
        <v>13.711099999999998</v>
      </c>
      <c r="L8" s="148">
        <v>15.081479762062854</v>
      </c>
      <c r="M8" s="148">
        <v>16.4598352708461</v>
      </c>
      <c r="N8" s="148">
        <v>17.794578014406895</v>
      </c>
      <c r="O8" s="148">
        <v>19.01271051693376</v>
      </c>
      <c r="P8" s="148">
        <v>20.01312329837506</v>
      </c>
      <c r="Q8" s="147">
        <v>20.658000259433617</v>
      </c>
    </row>
    <row r="9" spans="1:17" ht="21.75" customHeight="1">
      <c r="A9" s="149">
        <v>2014</v>
      </c>
      <c r="B9" s="159" t="s">
        <v>315</v>
      </c>
      <c r="C9" s="135">
        <v>15.1965</v>
      </c>
      <c r="D9" s="135">
        <v>16.1283</v>
      </c>
      <c r="E9" s="135">
        <v>18.9327</v>
      </c>
      <c r="F9" s="135">
        <v>23.8719</v>
      </c>
      <c r="G9" s="135">
        <v>26.708099999999998</v>
      </c>
      <c r="H9" s="135">
        <v>28.3248</v>
      </c>
      <c r="I9" s="135">
        <v>28.4676</v>
      </c>
      <c r="J9" s="135">
        <v>46.641000000000005</v>
      </c>
      <c r="K9" s="135">
        <v>48.6633</v>
      </c>
      <c r="L9" s="148">
        <v>53.5270382467631</v>
      </c>
      <c r="M9" s="148">
        <v>58.41908393460519</v>
      </c>
      <c r="N9" s="148">
        <v>63.1563396290952</v>
      </c>
      <c r="O9" s="148">
        <v>67.47972341378174</v>
      </c>
      <c r="P9" s="148">
        <v>71.03037852585244</v>
      </c>
      <c r="Q9" s="147">
        <v>73.31916943388177</v>
      </c>
    </row>
    <row r="10" spans="1:17" ht="21.75" customHeight="1">
      <c r="A10" s="149">
        <v>2015</v>
      </c>
      <c r="B10" s="159" t="s">
        <v>314</v>
      </c>
      <c r="C10" s="135">
        <v>4.1080000000000005</v>
      </c>
      <c r="D10" s="135">
        <v>4.4099</v>
      </c>
      <c r="E10" s="135">
        <v>5.2301</v>
      </c>
      <c r="F10" s="135">
        <v>6.466799999999999</v>
      </c>
      <c r="G10" s="135">
        <v>18.8215</v>
      </c>
      <c r="H10" s="135">
        <v>5.7273000000000005</v>
      </c>
      <c r="I10" s="135">
        <v>7.9266</v>
      </c>
      <c r="J10" s="135">
        <v>14.271700000000001</v>
      </c>
      <c r="K10" s="135">
        <v>8.2439</v>
      </c>
      <c r="L10" s="148">
        <v>9.067850939054487</v>
      </c>
      <c r="M10" s="148">
        <v>9.896597354649021</v>
      </c>
      <c r="N10" s="148">
        <v>10.69912127349148</v>
      </c>
      <c r="O10" s="148">
        <v>11.431532424863814</v>
      </c>
      <c r="P10" s="148">
        <v>12.033037988160993</v>
      </c>
      <c r="Q10" s="147">
        <v>12.42077501723019</v>
      </c>
    </row>
    <row r="11" spans="1:17" ht="21.75" customHeight="1">
      <c r="A11" s="149" t="s">
        <v>578</v>
      </c>
      <c r="B11" s="159" t="s">
        <v>577</v>
      </c>
      <c r="C11" s="139">
        <f aca="true" t="shared" si="2" ref="C11:Q11">SUM(C12:C21)</f>
        <v>33.131</v>
      </c>
      <c r="D11" s="139">
        <f t="shared" si="2"/>
        <v>43.0101</v>
      </c>
      <c r="E11" s="139">
        <f t="shared" si="2"/>
        <v>58.1991</v>
      </c>
      <c r="F11" s="139">
        <f t="shared" si="2"/>
        <v>88.9847</v>
      </c>
      <c r="G11" s="139">
        <f t="shared" si="2"/>
        <v>156.7787</v>
      </c>
      <c r="H11" s="139">
        <f t="shared" si="2"/>
        <v>75.9358</v>
      </c>
      <c r="I11" s="139">
        <f t="shared" si="2"/>
        <v>102.67819999999999</v>
      </c>
      <c r="J11" s="139">
        <f t="shared" si="2"/>
        <v>96.52839999999999</v>
      </c>
      <c r="K11" s="139">
        <f t="shared" si="2"/>
        <v>54.88000000000001</v>
      </c>
      <c r="L11" s="139">
        <f t="shared" si="2"/>
        <v>60.365077152235024</v>
      </c>
      <c r="M11" s="139">
        <f t="shared" si="2"/>
        <v>65.88207799987121</v>
      </c>
      <c r="N11" s="139">
        <f t="shared" si="2"/>
        <v>71.22451454884369</v>
      </c>
      <c r="O11" s="139">
        <f t="shared" si="2"/>
        <v>76.10020736259854</v>
      </c>
      <c r="P11" s="139">
        <f t="shared" si="2"/>
        <v>80.10445599658844</v>
      </c>
      <c r="Q11" s="139">
        <f t="shared" si="2"/>
        <v>82.68563822287908</v>
      </c>
    </row>
    <row r="12" spans="1:17" ht="39" customHeight="1">
      <c r="A12" s="149">
        <v>2020</v>
      </c>
      <c r="B12" s="132" t="s">
        <v>576</v>
      </c>
      <c r="C12" s="135">
        <v>1.2615</v>
      </c>
      <c r="D12" s="135">
        <v>1.3765</v>
      </c>
      <c r="E12" s="135">
        <v>1.4871</v>
      </c>
      <c r="F12" s="135">
        <v>1.0957</v>
      </c>
      <c r="G12" s="135">
        <v>1.0382</v>
      </c>
      <c r="H12" s="135">
        <v>1.4599000000000002</v>
      </c>
      <c r="I12" s="135">
        <v>1.3957</v>
      </c>
      <c r="J12" s="135">
        <v>2.3793</v>
      </c>
      <c r="K12" s="135">
        <v>1.7928</v>
      </c>
      <c r="L12" s="148">
        <v>1.97198451746587</v>
      </c>
      <c r="M12" s="148">
        <v>2.152211906672177</v>
      </c>
      <c r="N12" s="148">
        <v>2.3267366924775312</v>
      </c>
      <c r="O12" s="148">
        <v>2.486014062676141</v>
      </c>
      <c r="P12" s="148">
        <v>2.616823409451233</v>
      </c>
      <c r="Q12" s="147">
        <v>2.7011445372809315</v>
      </c>
    </row>
    <row r="13" spans="1:17" ht="21.75" customHeight="1">
      <c r="A13" s="149">
        <v>2029</v>
      </c>
      <c r="B13" s="159" t="s">
        <v>575</v>
      </c>
      <c r="C13" s="135">
        <v>7.5513</v>
      </c>
      <c r="D13" s="135">
        <v>10.1386</v>
      </c>
      <c r="E13" s="135">
        <v>12.611399999999998</v>
      </c>
      <c r="F13" s="135">
        <v>14.144400000000001</v>
      </c>
      <c r="G13" s="135">
        <v>13.240599999999999</v>
      </c>
      <c r="H13" s="135">
        <v>11.909600000000001</v>
      </c>
      <c r="I13" s="135">
        <v>8.8184</v>
      </c>
      <c r="J13" s="135">
        <v>10.1099</v>
      </c>
      <c r="K13" s="135">
        <v>7.1551</v>
      </c>
      <c r="L13" s="148">
        <v>7.870228927331574</v>
      </c>
      <c r="M13" s="148">
        <v>8.589519976255074</v>
      </c>
      <c r="N13" s="148">
        <v>9.28605182303993</v>
      </c>
      <c r="O13" s="148">
        <v>9.92173093476911</v>
      </c>
      <c r="P13" s="148">
        <v>10.443793606071242</v>
      </c>
      <c r="Q13" s="147">
        <v>10.780320882808343</v>
      </c>
    </row>
    <row r="14" spans="1:17" ht="21.75" customHeight="1">
      <c r="A14" s="149">
        <v>2030</v>
      </c>
      <c r="B14" s="159" t="s">
        <v>574</v>
      </c>
      <c r="C14" s="135">
        <v>0.2023</v>
      </c>
      <c r="D14" s="135">
        <v>0.1258</v>
      </c>
      <c r="E14" s="135">
        <v>0.1594</v>
      </c>
      <c r="F14" s="135">
        <v>0.23670000000000002</v>
      </c>
      <c r="G14" s="135">
        <v>1.0826</v>
      </c>
      <c r="H14" s="135">
        <v>0.084</v>
      </c>
      <c r="I14" s="135">
        <v>0.105</v>
      </c>
      <c r="J14" s="135">
        <v>0.2</v>
      </c>
      <c r="K14" s="135">
        <v>0.2</v>
      </c>
      <c r="L14" s="148">
        <v>0.21998934822243085</v>
      </c>
      <c r="M14" s="148">
        <v>0.24009503644267935</v>
      </c>
      <c r="N14" s="148">
        <v>0.2595645573937452</v>
      </c>
      <c r="O14" s="148">
        <v>0.2773331172106361</v>
      </c>
      <c r="P14" s="148">
        <v>0.2919258600458762</v>
      </c>
      <c r="Q14" s="147">
        <v>0.3013325008122415</v>
      </c>
    </row>
    <row r="15" spans="1:17" ht="29.25" customHeight="1">
      <c r="A15" s="149">
        <v>2035</v>
      </c>
      <c r="B15" s="132" t="s">
        <v>573</v>
      </c>
      <c r="C15" s="135">
        <v>0</v>
      </c>
      <c r="D15" s="135">
        <v>0</v>
      </c>
      <c r="E15" s="135">
        <v>0</v>
      </c>
      <c r="F15" s="135">
        <v>0</v>
      </c>
      <c r="G15" s="135">
        <v>0</v>
      </c>
      <c r="H15" s="135">
        <v>0</v>
      </c>
      <c r="I15" s="135"/>
      <c r="J15" s="135"/>
      <c r="K15" s="135"/>
      <c r="L15" s="148">
        <v>0</v>
      </c>
      <c r="M15" s="148">
        <v>0</v>
      </c>
      <c r="N15" s="148">
        <v>0</v>
      </c>
      <c r="O15" s="148">
        <v>0</v>
      </c>
      <c r="P15" s="148">
        <v>0</v>
      </c>
      <c r="Q15" s="147">
        <v>0</v>
      </c>
    </row>
    <row r="16" spans="1:17" ht="21.75" customHeight="1">
      <c r="A16" s="149">
        <v>2039</v>
      </c>
      <c r="B16" s="159" t="s">
        <v>572</v>
      </c>
      <c r="C16" s="135">
        <v>3.9320999999999997</v>
      </c>
      <c r="D16" s="135">
        <v>3.8711</v>
      </c>
      <c r="E16" s="135">
        <v>4.4998000000000005</v>
      </c>
      <c r="F16" s="135">
        <v>4.8585</v>
      </c>
      <c r="G16" s="135">
        <v>5.2209</v>
      </c>
      <c r="H16" s="135">
        <v>5.6267</v>
      </c>
      <c r="I16" s="135">
        <v>5.7642999999999995</v>
      </c>
      <c r="J16" s="135">
        <v>5.9196</v>
      </c>
      <c r="K16" s="135">
        <v>8.0608</v>
      </c>
      <c r="L16" s="148">
        <v>8.866450690756853</v>
      </c>
      <c r="M16" s="148">
        <v>9.67679034878575</v>
      </c>
      <c r="N16" s="148">
        <v>10.461489921197508</v>
      </c>
      <c r="O16" s="148">
        <v>11.17763395605748</v>
      </c>
      <c r="P16" s="148">
        <v>11.765779863289</v>
      </c>
      <c r="Q16" s="147">
        <v>12.144905112736588</v>
      </c>
    </row>
    <row r="17" spans="1:17" ht="21.75" customHeight="1">
      <c r="A17" s="149">
        <v>2040</v>
      </c>
      <c r="B17" s="159" t="s">
        <v>571</v>
      </c>
      <c r="C17" s="135">
        <v>3.2809</v>
      </c>
      <c r="D17" s="135">
        <v>6.0749</v>
      </c>
      <c r="E17" s="135">
        <v>5.7325</v>
      </c>
      <c r="F17" s="135">
        <v>8.5788</v>
      </c>
      <c r="G17" s="135">
        <v>6.4143</v>
      </c>
      <c r="H17" s="135">
        <v>4.7069</v>
      </c>
      <c r="I17" s="135">
        <v>5.3464</v>
      </c>
      <c r="J17" s="135">
        <v>5.685700000000001</v>
      </c>
      <c r="K17" s="135">
        <v>0</v>
      </c>
      <c r="L17" s="148">
        <v>0</v>
      </c>
      <c r="M17" s="148">
        <v>0</v>
      </c>
      <c r="N17" s="148">
        <v>0</v>
      </c>
      <c r="O17" s="148">
        <v>0</v>
      </c>
      <c r="P17" s="148">
        <v>0</v>
      </c>
      <c r="Q17" s="147">
        <v>0</v>
      </c>
    </row>
    <row r="18" spans="1:17" ht="21.75" customHeight="1">
      <c r="A18" s="149">
        <v>2041</v>
      </c>
      <c r="B18" s="159" t="s">
        <v>570</v>
      </c>
      <c r="C18" s="135">
        <v>1.1297</v>
      </c>
      <c r="D18" s="135">
        <v>1.3186000000000002</v>
      </c>
      <c r="E18" s="135">
        <v>1.7315</v>
      </c>
      <c r="F18" s="135">
        <v>1.8175999999999999</v>
      </c>
      <c r="G18" s="135">
        <v>2.0007</v>
      </c>
      <c r="H18" s="135">
        <v>2.4561</v>
      </c>
      <c r="I18" s="135">
        <v>6.5550999999999995</v>
      </c>
      <c r="J18" s="135">
        <v>5.198200000000001</v>
      </c>
      <c r="K18" s="135">
        <v>4.4116</v>
      </c>
      <c r="L18" s="148">
        <v>4.852525043090379</v>
      </c>
      <c r="M18" s="148">
        <v>5.296016313852621</v>
      </c>
      <c r="N18" s="148">
        <v>5.725475006991231</v>
      </c>
      <c r="O18" s="148">
        <v>6.1174138994322105</v>
      </c>
      <c r="P18" s="148">
        <v>6.439300620891937</v>
      </c>
      <c r="Q18" s="147">
        <v>6.646792302916424</v>
      </c>
    </row>
    <row r="19" spans="1:17" ht="25.5">
      <c r="A19" s="149">
        <v>2043</v>
      </c>
      <c r="B19" s="132" t="s">
        <v>569</v>
      </c>
      <c r="C19" s="134"/>
      <c r="D19" s="134"/>
      <c r="E19" s="134"/>
      <c r="F19" s="134"/>
      <c r="G19" s="134"/>
      <c r="H19" s="134"/>
      <c r="I19" s="134"/>
      <c r="J19" s="135">
        <v>0.0009</v>
      </c>
      <c r="K19" s="135">
        <v>6.5346</v>
      </c>
      <c r="L19" s="148">
        <v>7.187711974471483</v>
      </c>
      <c r="M19" s="148">
        <v>7.844625125691661</v>
      </c>
      <c r="N19" s="148">
        <v>8.480752783725837</v>
      </c>
      <c r="O19" s="148">
        <v>9.061304938623113</v>
      </c>
      <c r="P19" s="148">
        <v>9.538093625278913</v>
      </c>
      <c r="Q19" s="147">
        <v>9.845436799038367</v>
      </c>
    </row>
    <row r="20" spans="1:17" ht="36" customHeight="1">
      <c r="A20" s="149">
        <v>2045</v>
      </c>
      <c r="B20" s="132" t="s">
        <v>568</v>
      </c>
      <c r="C20" s="135">
        <v>15.7732</v>
      </c>
      <c r="D20" s="135">
        <v>20.1046</v>
      </c>
      <c r="E20" s="135">
        <v>31.9774</v>
      </c>
      <c r="F20" s="135">
        <v>58.253</v>
      </c>
      <c r="G20" s="135">
        <v>127.78139999999999</v>
      </c>
      <c r="H20" s="135">
        <v>49.6926</v>
      </c>
      <c r="I20" s="135">
        <v>74.6933</v>
      </c>
      <c r="J20" s="135">
        <v>66.6848</v>
      </c>
      <c r="K20" s="135">
        <v>26.665100000000002</v>
      </c>
      <c r="L20" s="148">
        <v>29.330189846429704</v>
      </c>
      <c r="M20" s="148">
        <v>32.01079078123844</v>
      </c>
      <c r="N20" s="148">
        <v>34.60657439679977</v>
      </c>
      <c r="O20" s="148">
        <v>36.975576518666664</v>
      </c>
      <c r="P20" s="148">
        <v>38.92116125354647</v>
      </c>
      <c r="Q20" s="147">
        <v>40.175306337042514</v>
      </c>
    </row>
    <row r="21" spans="1:17" ht="21.75" customHeight="1">
      <c r="A21" s="149">
        <v>2047</v>
      </c>
      <c r="B21" s="159" t="s">
        <v>567</v>
      </c>
      <c r="C21" s="135">
        <v>0</v>
      </c>
      <c r="D21" s="135">
        <v>0</v>
      </c>
      <c r="E21" s="135">
        <v>0</v>
      </c>
      <c r="F21" s="135">
        <v>0</v>
      </c>
      <c r="G21" s="135">
        <v>0</v>
      </c>
      <c r="H21" s="135">
        <v>0</v>
      </c>
      <c r="I21" s="135">
        <v>0</v>
      </c>
      <c r="J21" s="135">
        <v>0.35</v>
      </c>
      <c r="K21" s="135">
        <v>0.06</v>
      </c>
      <c r="L21" s="148">
        <v>0.06599680446672924</v>
      </c>
      <c r="M21" s="148">
        <v>0.07202851093280378</v>
      </c>
      <c r="N21" s="148">
        <v>0.07786936721812354</v>
      </c>
      <c r="O21" s="148">
        <v>0.08319993516319082</v>
      </c>
      <c r="P21" s="148">
        <v>0.08757775801376284</v>
      </c>
      <c r="Q21" s="147">
        <v>0.09039975024367244</v>
      </c>
    </row>
    <row r="22" spans="1:17" ht="21.75" customHeight="1">
      <c r="A22" s="162" t="s">
        <v>335</v>
      </c>
      <c r="B22" s="159" t="s">
        <v>566</v>
      </c>
      <c r="C22" s="139">
        <f aca="true" t="shared" si="3" ref="C22:Q22">SUM(C23:C24)</f>
        <v>198.76960000000003</v>
      </c>
      <c r="D22" s="139">
        <f t="shared" si="3"/>
        <v>202.83230000000003</v>
      </c>
      <c r="E22" s="139">
        <f t="shared" si="3"/>
        <v>210.9225</v>
      </c>
      <c r="F22" s="139">
        <f t="shared" si="3"/>
        <v>221.16089999999997</v>
      </c>
      <c r="G22" s="139">
        <f t="shared" si="3"/>
        <v>251.5493</v>
      </c>
      <c r="H22" s="139">
        <f t="shared" si="3"/>
        <v>274.07370000000003</v>
      </c>
      <c r="I22" s="139">
        <f t="shared" si="3"/>
        <v>336.39439999999996</v>
      </c>
      <c r="J22" s="139">
        <f t="shared" si="3"/>
        <v>374.6608</v>
      </c>
      <c r="K22" s="139">
        <f t="shared" si="3"/>
        <v>475.5403</v>
      </c>
      <c r="L22" s="139">
        <f t="shared" si="3"/>
        <v>532.6051360000001</v>
      </c>
      <c r="M22" s="139">
        <f t="shared" si="3"/>
        <v>596.5177523200001</v>
      </c>
      <c r="N22" s="139">
        <f t="shared" si="3"/>
        <v>668.0998825984002</v>
      </c>
      <c r="O22" s="139">
        <f t="shared" si="3"/>
        <v>748.2718685102083</v>
      </c>
      <c r="P22" s="139">
        <f t="shared" si="3"/>
        <v>838.0644927314333</v>
      </c>
      <c r="Q22" s="139">
        <f t="shared" si="3"/>
        <v>938.6322318592055</v>
      </c>
    </row>
    <row r="23" spans="1:17" ht="36" customHeight="1">
      <c r="A23" s="149">
        <v>2048</v>
      </c>
      <c r="B23" s="132" t="s">
        <v>565</v>
      </c>
      <c r="C23" s="135">
        <v>12</v>
      </c>
      <c r="D23" s="135">
        <v>12</v>
      </c>
      <c r="E23" s="135">
        <v>12</v>
      </c>
      <c r="F23" s="135">
        <v>12</v>
      </c>
      <c r="G23" s="135">
        <v>12</v>
      </c>
      <c r="H23" s="135">
        <v>12</v>
      </c>
      <c r="I23" s="135">
        <v>12</v>
      </c>
      <c r="J23" s="135">
        <v>12</v>
      </c>
      <c r="K23" s="135">
        <v>12</v>
      </c>
      <c r="L23" s="148">
        <v>13.440000000000001</v>
      </c>
      <c r="M23" s="148">
        <v>15.052800000000003</v>
      </c>
      <c r="N23" s="148">
        <v>16.859136000000007</v>
      </c>
      <c r="O23" s="148">
        <v>18.88223232000001</v>
      </c>
      <c r="P23" s="148">
        <v>21.148100198400012</v>
      </c>
      <c r="Q23" s="147">
        <v>23.685872222208015</v>
      </c>
    </row>
    <row r="24" spans="1:17" ht="21.75" customHeight="1">
      <c r="A24" s="149">
        <v>2049</v>
      </c>
      <c r="B24" s="159" t="s">
        <v>564</v>
      </c>
      <c r="C24" s="135">
        <f aca="true" t="shared" si="4" ref="C24:Q24">SUM(C25,C28,C27)</f>
        <v>186.76960000000003</v>
      </c>
      <c r="D24" s="135">
        <f t="shared" si="4"/>
        <v>190.83230000000003</v>
      </c>
      <c r="E24" s="135">
        <f t="shared" si="4"/>
        <v>198.9225</v>
      </c>
      <c r="F24" s="135">
        <f t="shared" si="4"/>
        <v>209.16089999999997</v>
      </c>
      <c r="G24" s="135">
        <f t="shared" si="4"/>
        <v>239.5493</v>
      </c>
      <c r="H24" s="135">
        <f t="shared" si="4"/>
        <v>262.07370000000003</v>
      </c>
      <c r="I24" s="135">
        <f t="shared" si="4"/>
        <v>324.39439999999996</v>
      </c>
      <c r="J24" s="135">
        <f t="shared" si="4"/>
        <v>362.6608</v>
      </c>
      <c r="K24" s="135">
        <f t="shared" si="4"/>
        <v>463.5403</v>
      </c>
      <c r="L24" s="135">
        <f t="shared" si="4"/>
        <v>519.1651360000001</v>
      </c>
      <c r="M24" s="135">
        <f t="shared" si="4"/>
        <v>581.4649523200001</v>
      </c>
      <c r="N24" s="135">
        <f t="shared" si="4"/>
        <v>651.2407465984002</v>
      </c>
      <c r="O24" s="135">
        <f t="shared" si="4"/>
        <v>729.3896361902083</v>
      </c>
      <c r="P24" s="135">
        <f t="shared" si="4"/>
        <v>816.9163925330333</v>
      </c>
      <c r="Q24" s="135">
        <f t="shared" si="4"/>
        <v>914.9463596369975</v>
      </c>
    </row>
    <row r="25" spans="1:17" ht="21.75" customHeight="1">
      <c r="A25" s="163" t="s">
        <v>563</v>
      </c>
      <c r="B25" s="132" t="s">
        <v>562</v>
      </c>
      <c r="C25" s="135">
        <v>129.3186</v>
      </c>
      <c r="D25" s="135">
        <v>137.1827</v>
      </c>
      <c r="E25" s="135">
        <v>138.0615</v>
      </c>
      <c r="F25" s="135">
        <v>147.4682</v>
      </c>
      <c r="G25" s="135">
        <v>174.2911</v>
      </c>
      <c r="H25" s="135">
        <v>195.442</v>
      </c>
      <c r="I25" s="135">
        <v>241.66369999999998</v>
      </c>
      <c r="J25" s="135">
        <v>286.6912</v>
      </c>
      <c r="K25" s="135">
        <v>373.3221</v>
      </c>
      <c r="L25" s="148">
        <v>418.12075200000004</v>
      </c>
      <c r="M25" s="148">
        <v>468.2952422400001</v>
      </c>
      <c r="N25" s="148">
        <v>524.4906713088002</v>
      </c>
      <c r="O25" s="148">
        <v>587.4295518658563</v>
      </c>
      <c r="P25" s="148">
        <v>657.9210980897591</v>
      </c>
      <c r="Q25" s="147">
        <v>736.8716298605302</v>
      </c>
    </row>
    <row r="26" spans="1:17" ht="21.75" customHeight="1">
      <c r="A26" s="158">
        <v>101</v>
      </c>
      <c r="B26" s="132" t="s">
        <v>561</v>
      </c>
      <c r="C26" s="135">
        <v>100.26809999999999</v>
      </c>
      <c r="D26" s="135">
        <v>97.59299999999999</v>
      </c>
      <c r="E26" s="135">
        <v>100.6592</v>
      </c>
      <c r="F26" s="135">
        <v>106.4445</v>
      </c>
      <c r="G26" s="135">
        <v>130.3203</v>
      </c>
      <c r="H26" s="135">
        <v>149.265</v>
      </c>
      <c r="I26" s="135">
        <v>193.868</v>
      </c>
      <c r="J26" s="135">
        <v>242.968</v>
      </c>
      <c r="K26" s="135">
        <v>334.17519999999996</v>
      </c>
      <c r="L26" s="148">
        <v>374.276224</v>
      </c>
      <c r="M26" s="148">
        <v>419.18937088000007</v>
      </c>
      <c r="N26" s="148">
        <v>469.4920953856001</v>
      </c>
      <c r="O26" s="148">
        <v>525.8311468318722</v>
      </c>
      <c r="P26" s="148">
        <v>588.9308844516969</v>
      </c>
      <c r="Q26" s="147">
        <v>659.6025905859005</v>
      </c>
    </row>
    <row r="27" spans="1:17" ht="37.5" customHeight="1">
      <c r="A27" s="163" t="s">
        <v>184</v>
      </c>
      <c r="B27" s="132" t="s">
        <v>560</v>
      </c>
      <c r="C27" s="135">
        <v>37.6588</v>
      </c>
      <c r="D27" s="135">
        <v>43.5739</v>
      </c>
      <c r="E27" s="135">
        <v>48.3796</v>
      </c>
      <c r="F27" s="135">
        <v>49.9353</v>
      </c>
      <c r="G27" s="135">
        <v>54.2208</v>
      </c>
      <c r="H27" s="135">
        <v>55.75149999999999</v>
      </c>
      <c r="I27" s="135">
        <v>71.2504</v>
      </c>
      <c r="J27" s="135">
        <v>65.6001</v>
      </c>
      <c r="K27" s="135">
        <v>80.6</v>
      </c>
      <c r="L27" s="148">
        <v>90.272</v>
      </c>
      <c r="M27" s="148">
        <v>101.10464000000002</v>
      </c>
      <c r="N27" s="148">
        <v>113.23719680000004</v>
      </c>
      <c r="O27" s="148">
        <v>126.82566041600005</v>
      </c>
      <c r="P27" s="148">
        <v>142.04473966592008</v>
      </c>
      <c r="Q27" s="147">
        <v>159.0901084258305</v>
      </c>
    </row>
    <row r="28" spans="1:17" ht="36" customHeight="1">
      <c r="A28" s="136" t="s">
        <v>182</v>
      </c>
      <c r="B28" s="132" t="s">
        <v>559</v>
      </c>
      <c r="C28" s="135">
        <v>19.7922</v>
      </c>
      <c r="D28" s="135">
        <v>10.075700000000001</v>
      </c>
      <c r="E28" s="135">
        <v>12.4814</v>
      </c>
      <c r="F28" s="135">
        <v>11.7574</v>
      </c>
      <c r="G28" s="135">
        <v>11.0374</v>
      </c>
      <c r="H28" s="135">
        <v>10.8802</v>
      </c>
      <c r="I28" s="135">
        <v>11.4803</v>
      </c>
      <c r="J28" s="135">
        <v>10.3695</v>
      </c>
      <c r="K28" s="135">
        <v>9.6182</v>
      </c>
      <c r="L28" s="148">
        <v>10.772384</v>
      </c>
      <c r="M28" s="148">
        <v>12.065070080000002</v>
      </c>
      <c r="N28" s="148">
        <v>13.512878489600004</v>
      </c>
      <c r="O28" s="148">
        <v>15.134423908352005</v>
      </c>
      <c r="P28" s="148">
        <v>16.95055477735425</v>
      </c>
      <c r="Q28" s="147">
        <v>18.98462135063676</v>
      </c>
    </row>
    <row r="29" spans="1:17" ht="21.75" customHeight="1">
      <c r="A29" s="158">
        <v>60</v>
      </c>
      <c r="B29" s="132" t="s">
        <v>558</v>
      </c>
      <c r="C29" s="134"/>
      <c r="D29" s="134"/>
      <c r="E29" s="134"/>
      <c r="F29" s="134"/>
      <c r="G29" s="134"/>
      <c r="H29" s="134"/>
      <c r="I29" s="134"/>
      <c r="J29" s="134"/>
      <c r="K29" s="134"/>
      <c r="L29" s="148">
        <v>0</v>
      </c>
      <c r="M29" s="148">
        <v>0</v>
      </c>
      <c r="N29" s="148">
        <v>0</v>
      </c>
      <c r="O29" s="148">
        <v>0</v>
      </c>
      <c r="P29" s="148">
        <v>0</v>
      </c>
      <c r="Q29" s="147">
        <v>0</v>
      </c>
    </row>
    <row r="30" spans="1:17" ht="21.75" customHeight="1">
      <c r="A30" s="162" t="s">
        <v>557</v>
      </c>
      <c r="B30" s="159" t="s">
        <v>556</v>
      </c>
      <c r="C30" s="139">
        <f aca="true" t="shared" si="5" ref="C30:Q30">SUM(C31,C32,C33,C34,C35,C38,C41,C42,C43,C46,C47)</f>
        <v>248.49220000000003</v>
      </c>
      <c r="D30" s="139">
        <f t="shared" si="5"/>
        <v>280.326</v>
      </c>
      <c r="E30" s="139">
        <f t="shared" si="5"/>
        <v>330.644</v>
      </c>
      <c r="F30" s="139">
        <f t="shared" si="5"/>
        <v>396.49199999999996</v>
      </c>
      <c r="G30" s="139">
        <f t="shared" si="5"/>
        <v>383.2699</v>
      </c>
      <c r="H30" s="139">
        <f t="shared" si="5"/>
        <v>410.2627</v>
      </c>
      <c r="I30" s="139">
        <f t="shared" si="5"/>
        <v>451.4961</v>
      </c>
      <c r="J30" s="139">
        <f t="shared" si="5"/>
        <v>506.8649</v>
      </c>
      <c r="K30" s="139">
        <f t="shared" si="5"/>
        <v>740.5113000000001</v>
      </c>
      <c r="L30" s="139">
        <f t="shared" si="5"/>
        <v>814.5229911917248</v>
      </c>
      <c r="M30" s="139">
        <f t="shared" si="5"/>
        <v>888.9654377985793</v>
      </c>
      <c r="N30" s="139">
        <f t="shared" si="5"/>
        <v>961.0524391478343</v>
      </c>
      <c r="O30" s="139">
        <f t="shared" si="5"/>
        <v>1026.8415357935025</v>
      </c>
      <c r="P30" s="139">
        <f t="shared" si="5"/>
        <v>1080.8719906309493</v>
      </c>
      <c r="Q30" s="139">
        <f t="shared" si="5"/>
        <v>1115.70060954362</v>
      </c>
    </row>
    <row r="31" spans="1:17" ht="21.75" customHeight="1">
      <c r="A31" s="149">
        <v>2051</v>
      </c>
      <c r="B31" s="159" t="s">
        <v>328</v>
      </c>
      <c r="C31" s="135">
        <v>1.4699</v>
      </c>
      <c r="D31" s="135">
        <v>2.4637000000000002</v>
      </c>
      <c r="E31" s="135">
        <v>2.3346999999999998</v>
      </c>
      <c r="F31" s="135">
        <v>2.6094999999999997</v>
      </c>
      <c r="G31" s="135">
        <v>3.3867000000000003</v>
      </c>
      <c r="H31" s="135">
        <v>3.0918</v>
      </c>
      <c r="I31" s="135">
        <v>3.5644</v>
      </c>
      <c r="J31" s="135">
        <v>4.4813</v>
      </c>
      <c r="K31" s="135">
        <v>5.1068</v>
      </c>
      <c r="L31" s="148">
        <v>5.617208017511549</v>
      </c>
      <c r="M31" s="148">
        <v>6.130586660527374</v>
      </c>
      <c r="N31" s="148">
        <v>6.62772140849189</v>
      </c>
      <c r="O31" s="148">
        <v>7.081423814856383</v>
      </c>
      <c r="P31" s="148">
        <v>7.454034910411405</v>
      </c>
      <c r="Q31" s="147">
        <v>7.694224075739777</v>
      </c>
    </row>
    <row r="32" spans="1:17" ht="21.75" customHeight="1">
      <c r="A32" s="149">
        <v>2052</v>
      </c>
      <c r="B32" s="159" t="s">
        <v>555</v>
      </c>
      <c r="C32" s="135">
        <v>23.4137</v>
      </c>
      <c r="D32" s="135">
        <v>24.003200000000003</v>
      </c>
      <c r="E32" s="135">
        <v>27.255100000000002</v>
      </c>
      <c r="F32" s="135">
        <v>34.8785</v>
      </c>
      <c r="G32" s="135">
        <v>37.643</v>
      </c>
      <c r="H32" s="135">
        <v>36.6653</v>
      </c>
      <c r="I32" s="135">
        <v>38.5277</v>
      </c>
      <c r="J32" s="135">
        <v>43.378299999999996</v>
      </c>
      <c r="K32" s="135">
        <v>198.5659</v>
      </c>
      <c r="L32" s="148">
        <v>217.43411769763034</v>
      </c>
      <c r="M32" s="148">
        <v>235.74406086859216</v>
      </c>
      <c r="N32" s="148">
        <v>252.48089954754818</v>
      </c>
      <c r="O32" s="148">
        <v>266.2335100760299</v>
      </c>
      <c r="P32" s="148">
        <v>275.0723498727695</v>
      </c>
      <c r="Q32" s="147">
        <v>276.3930656836196</v>
      </c>
    </row>
    <row r="33" spans="1:17" ht="21.75" customHeight="1">
      <c r="A33" s="149">
        <v>2053</v>
      </c>
      <c r="B33" s="159" t="s">
        <v>554</v>
      </c>
      <c r="C33" s="135">
        <v>7.7261</v>
      </c>
      <c r="D33" s="135">
        <v>8.2053</v>
      </c>
      <c r="E33" s="135">
        <v>8.8673</v>
      </c>
      <c r="F33" s="135">
        <v>9.8058</v>
      </c>
      <c r="G33" s="135">
        <v>11.783900000000001</v>
      </c>
      <c r="H33" s="135">
        <v>15.499600000000001</v>
      </c>
      <c r="I33" s="135">
        <v>19.404</v>
      </c>
      <c r="J33" s="135">
        <v>23.3609</v>
      </c>
      <c r="K33" s="135">
        <v>24.4536</v>
      </c>
      <c r="L33" s="148">
        <v>26.897657628460173</v>
      </c>
      <c r="M33" s="148">
        <v>29.355939915773515</v>
      </c>
      <c r="N33" s="148">
        <v>31.736439303418432</v>
      </c>
      <c r="O33" s="148">
        <v>33.90896557511005</v>
      </c>
      <c r="P33" s="148">
        <v>35.69319105608919</v>
      </c>
      <c r="Q33" s="147">
        <v>36.84332220931115</v>
      </c>
    </row>
    <row r="34" spans="1:17" ht="21.75" customHeight="1">
      <c r="A34" s="149">
        <v>2054</v>
      </c>
      <c r="B34" s="159" t="s">
        <v>553</v>
      </c>
      <c r="C34" s="135">
        <v>9.844</v>
      </c>
      <c r="D34" s="135">
        <v>11.353</v>
      </c>
      <c r="E34" s="135">
        <v>10.978499999999999</v>
      </c>
      <c r="F34" s="135">
        <v>13.0628</v>
      </c>
      <c r="G34" s="135">
        <v>13.251199999999999</v>
      </c>
      <c r="H34" s="135">
        <v>15.256099999999998</v>
      </c>
      <c r="I34" s="135">
        <v>14.8333</v>
      </c>
      <c r="J34" s="135">
        <v>18.598</v>
      </c>
      <c r="K34" s="135">
        <v>16.4427</v>
      </c>
      <c r="L34" s="148">
        <v>18.086094280084815</v>
      </c>
      <c r="M34" s="148">
        <v>19.739053278580215</v>
      </c>
      <c r="N34" s="148">
        <v>21.339710739290666</v>
      </c>
      <c r="O34" s="148">
        <v>22.800526231796624</v>
      </c>
      <c r="P34" s="148">
        <v>24.000246694881636</v>
      </c>
      <c r="Q34" s="147">
        <v>24.773599555527213</v>
      </c>
    </row>
    <row r="35" spans="1:17" ht="21.75" customHeight="1">
      <c r="A35" s="149">
        <v>2055</v>
      </c>
      <c r="B35" s="159" t="s">
        <v>552</v>
      </c>
      <c r="C35" s="135">
        <v>151.9079</v>
      </c>
      <c r="D35" s="135">
        <v>172.81240000000003</v>
      </c>
      <c r="E35" s="135">
        <v>195.8297</v>
      </c>
      <c r="F35" s="135">
        <v>221.9012</v>
      </c>
      <c r="G35" s="135">
        <v>241.72560000000001</v>
      </c>
      <c r="H35" s="135">
        <v>259.8064</v>
      </c>
      <c r="I35" s="135">
        <v>271.5809</v>
      </c>
      <c r="J35" s="135">
        <v>303.0241</v>
      </c>
      <c r="K35" s="135">
        <v>375.8135</v>
      </c>
      <c r="L35" s="148">
        <v>413.3748345909525</v>
      </c>
      <c r="M35" s="148">
        <v>451.1547798907543</v>
      </c>
      <c r="N35" s="148">
        <v>487.7393239504712</v>
      </c>
      <c r="O35" s="148">
        <v>521.1276472241968</v>
      </c>
      <c r="P35" s="148">
        <v>548.5483960217543</v>
      </c>
      <c r="Q35" s="147">
        <v>566.2241089700065</v>
      </c>
    </row>
    <row r="36" spans="1:17" ht="21.75" customHeight="1">
      <c r="A36" s="158">
        <v>115</v>
      </c>
      <c r="B36" s="132" t="s">
        <v>551</v>
      </c>
      <c r="C36" s="135">
        <v>3.9583</v>
      </c>
      <c r="D36" s="135">
        <v>4.0632</v>
      </c>
      <c r="E36" s="135">
        <v>2.2662</v>
      </c>
      <c r="F36" s="135">
        <v>2.5701</v>
      </c>
      <c r="G36" s="135">
        <v>4.6274</v>
      </c>
      <c r="H36" s="135">
        <v>3.242</v>
      </c>
      <c r="I36" s="135">
        <v>0</v>
      </c>
      <c r="J36" s="135">
        <v>7.2855</v>
      </c>
      <c r="K36" s="135">
        <v>0.15</v>
      </c>
      <c r="L36" s="148">
        <v>0.1649920111668231</v>
      </c>
      <c r="M36" s="148">
        <v>0.18007127733200945</v>
      </c>
      <c r="N36" s="148">
        <v>0.19467341804530883</v>
      </c>
      <c r="O36" s="148">
        <v>0.207999837907977</v>
      </c>
      <c r="P36" s="148">
        <v>0.21894439503440707</v>
      </c>
      <c r="Q36" s="147">
        <v>0.22599937560918107</v>
      </c>
    </row>
    <row r="37" spans="1:17" ht="21.75" customHeight="1">
      <c r="A37" s="158"/>
      <c r="B37" s="132" t="s">
        <v>439</v>
      </c>
      <c r="C37" s="161"/>
      <c r="D37" s="161"/>
      <c r="E37" s="161"/>
      <c r="F37" s="161"/>
      <c r="G37" s="161"/>
      <c r="H37" s="161"/>
      <c r="I37" s="134"/>
      <c r="J37" s="134"/>
      <c r="K37" s="134"/>
      <c r="L37" s="148">
        <v>0</v>
      </c>
      <c r="M37" s="148">
        <v>0</v>
      </c>
      <c r="N37" s="148">
        <v>0</v>
      </c>
      <c r="O37" s="148">
        <v>0</v>
      </c>
      <c r="P37" s="148">
        <v>0</v>
      </c>
      <c r="Q37" s="147">
        <v>0</v>
      </c>
    </row>
    <row r="38" spans="1:17" ht="21.75" customHeight="1">
      <c r="A38" s="149">
        <v>2056</v>
      </c>
      <c r="B38" s="132" t="s">
        <v>550</v>
      </c>
      <c r="C38" s="135">
        <v>3.966</v>
      </c>
      <c r="D38" s="135">
        <v>4.3502</v>
      </c>
      <c r="E38" s="135">
        <v>4.6608</v>
      </c>
      <c r="F38" s="135">
        <v>5.1996</v>
      </c>
      <c r="G38" s="135">
        <v>5.584700000000001</v>
      </c>
      <c r="H38" s="135">
        <v>6.322</v>
      </c>
      <c r="I38" s="135">
        <v>6.8206</v>
      </c>
      <c r="J38" s="135">
        <v>6.912100000000001</v>
      </c>
      <c r="K38" s="135">
        <v>7.260599999999999</v>
      </c>
      <c r="L38" s="148">
        <v>7.986273308518906</v>
      </c>
      <c r="M38" s="148">
        <v>8.716170107978588</v>
      </c>
      <c r="N38" s="148">
        <v>9.422972127065131</v>
      </c>
      <c r="O38" s="148">
        <v>10.068024154097722</v>
      </c>
      <c r="P38" s="148">
        <v>10.597784497245444</v>
      </c>
      <c r="Q38" s="147">
        <v>10.939273776986804</v>
      </c>
    </row>
    <row r="39" spans="1:17" ht="21.75" customHeight="1">
      <c r="A39" s="158">
        <v>102</v>
      </c>
      <c r="B39" s="132" t="s">
        <v>549</v>
      </c>
      <c r="C39" s="135">
        <v>-0.014199999999999999</v>
      </c>
      <c r="D39" s="135">
        <v>0.0098</v>
      </c>
      <c r="E39" s="135">
        <v>0.02</v>
      </c>
      <c r="F39" s="135">
        <v>-0.0028000000000000004</v>
      </c>
      <c r="G39" s="135">
        <v>-0.0054</v>
      </c>
      <c r="H39" s="135">
        <v>-0.0155</v>
      </c>
      <c r="I39" s="135">
        <v>-0.0003</v>
      </c>
      <c r="J39" s="135">
        <v>0.02</v>
      </c>
      <c r="K39" s="135">
        <v>0.02</v>
      </c>
      <c r="L39" s="148">
        <v>0.021998934822243084</v>
      </c>
      <c r="M39" s="148">
        <v>0.024009503644267932</v>
      </c>
      <c r="N39" s="148">
        <v>0.025956455739374516</v>
      </c>
      <c r="O39" s="148">
        <v>0.027733311721063608</v>
      </c>
      <c r="P39" s="148">
        <v>0.029192586004587618</v>
      </c>
      <c r="Q39" s="147">
        <v>0.03013325008122415</v>
      </c>
    </row>
    <row r="40" spans="1:17" ht="21.75" customHeight="1">
      <c r="A40" s="158"/>
      <c r="B40" s="132" t="s">
        <v>548</v>
      </c>
      <c r="C40" s="161"/>
      <c r="D40" s="161"/>
      <c r="E40" s="161"/>
      <c r="F40" s="161"/>
      <c r="G40" s="161"/>
      <c r="H40" s="161"/>
      <c r="I40" s="134"/>
      <c r="J40" s="134"/>
      <c r="K40" s="134"/>
      <c r="L40" s="148">
        <v>0</v>
      </c>
      <c r="M40" s="148">
        <v>0</v>
      </c>
      <c r="N40" s="148">
        <v>0</v>
      </c>
      <c r="O40" s="148">
        <v>0</v>
      </c>
      <c r="P40" s="148">
        <v>0</v>
      </c>
      <c r="Q40" s="147">
        <v>0</v>
      </c>
    </row>
    <row r="41" spans="1:17" ht="21.75" customHeight="1">
      <c r="A41" s="149">
        <v>2057</v>
      </c>
      <c r="B41" s="159" t="s">
        <v>547</v>
      </c>
      <c r="C41" s="135">
        <v>0</v>
      </c>
      <c r="D41" s="135">
        <v>0</v>
      </c>
      <c r="E41" s="135">
        <v>0</v>
      </c>
      <c r="F41" s="135">
        <v>0</v>
      </c>
      <c r="G41" s="135">
        <v>0</v>
      </c>
      <c r="H41" s="135">
        <v>0</v>
      </c>
      <c r="I41" s="135">
        <v>0</v>
      </c>
      <c r="J41" s="135">
        <v>0</v>
      </c>
      <c r="K41" s="135">
        <v>0</v>
      </c>
      <c r="L41" s="148">
        <v>0</v>
      </c>
      <c r="M41" s="148">
        <v>0</v>
      </c>
      <c r="N41" s="148">
        <v>0</v>
      </c>
      <c r="O41" s="148">
        <v>0</v>
      </c>
      <c r="P41" s="148">
        <v>0</v>
      </c>
      <c r="Q41" s="147">
        <v>0</v>
      </c>
    </row>
    <row r="42" spans="1:17" ht="21.75" customHeight="1">
      <c r="A42" s="149">
        <v>2058</v>
      </c>
      <c r="B42" s="159" t="s">
        <v>546</v>
      </c>
      <c r="C42" s="135">
        <v>5.0875</v>
      </c>
      <c r="D42" s="135">
        <v>5.5851</v>
      </c>
      <c r="E42" s="135">
        <v>6.4055</v>
      </c>
      <c r="F42" s="135">
        <v>7.0179</v>
      </c>
      <c r="G42" s="135">
        <v>8.002699999999999</v>
      </c>
      <c r="H42" s="135">
        <v>7.624700000000001</v>
      </c>
      <c r="I42" s="135">
        <v>10.8293</v>
      </c>
      <c r="J42" s="135">
        <v>9.415700000000001</v>
      </c>
      <c r="K42" s="135">
        <v>11.3729</v>
      </c>
      <c r="L42" s="148">
        <v>12.509584291994418</v>
      </c>
      <c r="M42" s="148">
        <v>13.65288419979474</v>
      </c>
      <c r="N42" s="148">
        <v>14.760008773916622</v>
      </c>
      <c r="O42" s="148">
        <v>15.770409043624216</v>
      </c>
      <c r="P42" s="148">
        <v>16.600218068578727</v>
      </c>
      <c r="Q42" s="147">
        <v>17.135121992437707</v>
      </c>
    </row>
    <row r="43" spans="1:17" ht="21.75" customHeight="1">
      <c r="A43" s="149">
        <v>2059</v>
      </c>
      <c r="B43" s="132" t="s">
        <v>545</v>
      </c>
      <c r="C43" s="135">
        <v>12.488999999999999</v>
      </c>
      <c r="D43" s="135">
        <v>17.6421</v>
      </c>
      <c r="E43" s="135">
        <v>29.0856</v>
      </c>
      <c r="F43" s="135">
        <v>41.573299999999996</v>
      </c>
      <c r="G43" s="135">
        <v>23.3927</v>
      </c>
      <c r="H43" s="135">
        <v>24.5133</v>
      </c>
      <c r="I43" s="135">
        <v>26.2938</v>
      </c>
      <c r="J43" s="135">
        <v>27.3567</v>
      </c>
      <c r="K43" s="135">
        <v>36.4606</v>
      </c>
      <c r="L43" s="148">
        <v>40.835872</v>
      </c>
      <c r="M43" s="148">
        <v>45.736176640000004</v>
      </c>
      <c r="N43" s="148">
        <v>51.22451783680001</v>
      </c>
      <c r="O43" s="148">
        <v>57.37145997721602</v>
      </c>
      <c r="P43" s="148">
        <v>64.25603517448195</v>
      </c>
      <c r="Q43" s="147">
        <v>71.96675939541979</v>
      </c>
    </row>
    <row r="44" spans="1:17" ht="21.75" customHeight="1">
      <c r="A44" s="133" t="s">
        <v>544</v>
      </c>
      <c r="B44" s="132" t="s">
        <v>543</v>
      </c>
      <c r="C44" s="134"/>
      <c r="D44" s="134"/>
      <c r="E44" s="134"/>
      <c r="F44" s="134"/>
      <c r="G44" s="134"/>
      <c r="H44" s="134"/>
      <c r="I44" s="134"/>
      <c r="J44" s="134"/>
      <c r="K44" s="134"/>
      <c r="L44" s="148">
        <v>0</v>
      </c>
      <c r="M44" s="148">
        <v>0</v>
      </c>
      <c r="N44" s="148">
        <v>0</v>
      </c>
      <c r="O44" s="148">
        <v>0</v>
      </c>
      <c r="P44" s="148">
        <v>0</v>
      </c>
      <c r="Q44" s="147">
        <v>0</v>
      </c>
    </row>
    <row r="45" spans="1:17" ht="21.75" customHeight="1">
      <c r="A45" s="133" t="s">
        <v>542</v>
      </c>
      <c r="B45" s="132" t="s">
        <v>541</v>
      </c>
      <c r="C45" s="135">
        <v>5.498099999999999</v>
      </c>
      <c r="D45" s="135">
        <v>9.3418</v>
      </c>
      <c r="E45" s="135">
        <v>20.2713</v>
      </c>
      <c r="F45" s="135">
        <v>31.475</v>
      </c>
      <c r="G45" s="135">
        <v>10.8598</v>
      </c>
      <c r="H45" s="135">
        <v>11.2115</v>
      </c>
      <c r="I45" s="135">
        <v>10.9557</v>
      </c>
      <c r="J45" s="135">
        <v>9.7559</v>
      </c>
      <c r="K45" s="135">
        <v>10.871099999999998</v>
      </c>
      <c r="L45" s="148">
        <v>12.175632</v>
      </c>
      <c r="M45" s="148">
        <v>13.636707840000001</v>
      </c>
      <c r="N45" s="148">
        <v>15.273112780800004</v>
      </c>
      <c r="O45" s="148">
        <v>17.105886314496004</v>
      </c>
      <c r="P45" s="148">
        <v>19.158592672235528</v>
      </c>
      <c r="Q45" s="147">
        <v>21.457623792903792</v>
      </c>
    </row>
    <row r="46" spans="1:17" ht="21.75" customHeight="1">
      <c r="A46" s="133">
        <v>2062</v>
      </c>
      <c r="B46" s="160" t="s">
        <v>540</v>
      </c>
      <c r="C46" s="135">
        <v>0</v>
      </c>
      <c r="D46" s="135">
        <v>0</v>
      </c>
      <c r="E46" s="135">
        <v>0</v>
      </c>
      <c r="F46" s="135">
        <v>0</v>
      </c>
      <c r="G46" s="135">
        <v>0</v>
      </c>
      <c r="H46" s="135">
        <v>8.863999999999919</v>
      </c>
      <c r="I46" s="135">
        <v>9.277500000000032</v>
      </c>
      <c r="J46" s="135">
        <v>11.984399999999994</v>
      </c>
      <c r="K46" s="135">
        <v>12.299400000000219</v>
      </c>
      <c r="L46" s="148">
        <v>13.775328000000247</v>
      </c>
      <c r="M46" s="148">
        <v>15.428367360000278</v>
      </c>
      <c r="N46" s="148">
        <v>17.279771443200314</v>
      </c>
      <c r="O46" s="148">
        <v>19.353344016384355</v>
      </c>
      <c r="P46" s="148">
        <v>21.67574529835048</v>
      </c>
      <c r="Q46" s="147">
        <v>24.27683473415254</v>
      </c>
    </row>
    <row r="47" spans="1:17" ht="21.75" customHeight="1">
      <c r="A47" s="149">
        <v>2070</v>
      </c>
      <c r="B47" s="159" t="s">
        <v>539</v>
      </c>
      <c r="C47" s="135">
        <v>32.5881</v>
      </c>
      <c r="D47" s="135">
        <v>33.911</v>
      </c>
      <c r="E47" s="135">
        <v>45.226800000000004</v>
      </c>
      <c r="F47" s="135">
        <v>60.443400000000004</v>
      </c>
      <c r="G47" s="135">
        <v>38.4994</v>
      </c>
      <c r="H47" s="135">
        <v>32.619499999999995</v>
      </c>
      <c r="I47" s="135">
        <v>50.3646</v>
      </c>
      <c r="J47" s="135">
        <v>58.3534</v>
      </c>
      <c r="K47" s="135">
        <v>52.735299999999995</v>
      </c>
      <c r="L47" s="148">
        <v>58.00602137657178</v>
      </c>
      <c r="M47" s="148">
        <v>63.30741887657813</v>
      </c>
      <c r="N47" s="148">
        <v>68.44107401763185</v>
      </c>
      <c r="O47" s="148">
        <v>73.12622568019029</v>
      </c>
      <c r="P47" s="148">
        <v>76.97398903638647</v>
      </c>
      <c r="Q47" s="147">
        <v>79.45429915041899</v>
      </c>
    </row>
    <row r="48" spans="1:17" ht="21.75" customHeight="1">
      <c r="A48" s="158" t="s">
        <v>538</v>
      </c>
      <c r="B48" s="157" t="s">
        <v>537</v>
      </c>
      <c r="C48" s="139">
        <f aca="true" t="shared" si="6" ref="C48:Q48">SUM(C49,C55)</f>
        <v>166.46909999999994</v>
      </c>
      <c r="D48" s="139">
        <f t="shared" si="6"/>
        <v>180.79729999999995</v>
      </c>
      <c r="E48" s="139">
        <f t="shared" si="6"/>
        <v>232.28399999999996</v>
      </c>
      <c r="F48" s="139">
        <f t="shared" si="6"/>
        <v>269.119</v>
      </c>
      <c r="G48" s="139">
        <f t="shared" si="6"/>
        <v>342.42279999999994</v>
      </c>
      <c r="H48" s="139">
        <f t="shared" si="6"/>
        <v>414.79330000000004</v>
      </c>
      <c r="I48" s="139">
        <f t="shared" si="6"/>
        <v>461.3737</v>
      </c>
      <c r="J48" s="139">
        <f t="shared" si="6"/>
        <v>567.7404</v>
      </c>
      <c r="K48" s="139">
        <f t="shared" si="6"/>
        <v>802.9942</v>
      </c>
      <c r="L48" s="156">
        <f t="shared" si="6"/>
        <v>1005.2368061828264</v>
      </c>
      <c r="M48" s="156">
        <f t="shared" si="6"/>
        <v>1258.42</v>
      </c>
      <c r="N48" s="156">
        <f t="shared" si="6"/>
        <v>1575.3644928732092</v>
      </c>
      <c r="O48" s="139">
        <f t="shared" si="6"/>
        <v>1972.1399999999999</v>
      </c>
      <c r="P48" s="139">
        <f t="shared" si="6"/>
        <v>2468.85</v>
      </c>
      <c r="Q48" s="139">
        <f t="shared" si="6"/>
        <v>3090.66</v>
      </c>
    </row>
    <row r="49" spans="1:17" ht="39" customHeight="1">
      <c r="A49" s="133">
        <v>2071</v>
      </c>
      <c r="B49" s="132" t="s">
        <v>536</v>
      </c>
      <c r="C49" s="135">
        <v>160.136</v>
      </c>
      <c r="D49" s="135">
        <v>173.7582</v>
      </c>
      <c r="E49" s="135">
        <v>225.1747</v>
      </c>
      <c r="F49" s="135">
        <v>260.6329</v>
      </c>
      <c r="G49" s="135">
        <v>333.0751</v>
      </c>
      <c r="H49" s="135">
        <v>402.35040000000004</v>
      </c>
      <c r="I49" s="135">
        <v>446.42629999999997</v>
      </c>
      <c r="J49" s="135">
        <v>543.0067</v>
      </c>
      <c r="K49" s="155">
        <v>641.4607</v>
      </c>
      <c r="L49" s="148">
        <v>803.3199311828264</v>
      </c>
      <c r="M49" s="148">
        <v>1006.02</v>
      </c>
      <c r="N49" s="148">
        <v>1259.8693756857092</v>
      </c>
      <c r="O49" s="154">
        <v>1577.77</v>
      </c>
      <c r="P49" s="148">
        <v>1975.89</v>
      </c>
      <c r="Q49" s="147">
        <v>2474.46</v>
      </c>
    </row>
    <row r="50" spans="1:17" ht="24.75" customHeight="1">
      <c r="A50" s="133">
        <v>101</v>
      </c>
      <c r="B50" s="132" t="s">
        <v>535</v>
      </c>
      <c r="C50" s="135">
        <v>49.6824</v>
      </c>
      <c r="D50" s="135">
        <v>56.0514</v>
      </c>
      <c r="E50" s="135">
        <v>73.8136</v>
      </c>
      <c r="F50" s="135">
        <v>92.5088</v>
      </c>
      <c r="G50" s="135">
        <v>116.7209</v>
      </c>
      <c r="H50" s="135">
        <v>149.45159999999998</v>
      </c>
      <c r="I50" s="135">
        <v>175.18200000000002</v>
      </c>
      <c r="J50" s="135">
        <v>205</v>
      </c>
      <c r="K50" s="155">
        <v>245</v>
      </c>
      <c r="L50" s="148">
        <v>306.25</v>
      </c>
      <c r="M50" s="148">
        <v>382.8125</v>
      </c>
      <c r="N50" s="148">
        <v>478.515625</v>
      </c>
      <c r="O50" s="154">
        <v>598.14453125</v>
      </c>
      <c r="P50" s="148">
        <v>747.6806640625</v>
      </c>
      <c r="Q50" s="147">
        <v>934.600830078125</v>
      </c>
    </row>
    <row r="51" spans="1:17" ht="21.75" customHeight="1">
      <c r="A51" s="133">
        <v>102</v>
      </c>
      <c r="B51" s="132" t="s">
        <v>534</v>
      </c>
      <c r="C51" s="135">
        <v>20.4352</v>
      </c>
      <c r="D51" s="135">
        <v>21.1267</v>
      </c>
      <c r="E51" s="135">
        <v>29.8273</v>
      </c>
      <c r="F51" s="135">
        <v>28.1006</v>
      </c>
      <c r="G51" s="135">
        <v>37.0567</v>
      </c>
      <c r="H51" s="135">
        <v>40.1832</v>
      </c>
      <c r="I51" s="135">
        <v>42.4603</v>
      </c>
      <c r="J51" s="135">
        <v>52</v>
      </c>
      <c r="K51" s="155">
        <v>63</v>
      </c>
      <c r="L51" s="148">
        <v>78.75</v>
      </c>
      <c r="M51" s="148">
        <v>98.4375</v>
      </c>
      <c r="N51" s="148">
        <v>123.046875</v>
      </c>
      <c r="O51" s="154">
        <v>153.80859375</v>
      </c>
      <c r="P51" s="148">
        <v>192.2607421875</v>
      </c>
      <c r="Q51" s="147">
        <v>240.325927734375</v>
      </c>
    </row>
    <row r="52" spans="1:17" ht="21.75" customHeight="1">
      <c r="A52" s="133">
        <v>104</v>
      </c>
      <c r="B52" s="132" t="s">
        <v>533</v>
      </c>
      <c r="C52" s="135">
        <v>36.420300000000005</v>
      </c>
      <c r="D52" s="135">
        <v>32.9854</v>
      </c>
      <c r="E52" s="135">
        <v>45.453</v>
      </c>
      <c r="F52" s="135">
        <v>51.1308</v>
      </c>
      <c r="G52" s="135">
        <v>65.9017</v>
      </c>
      <c r="H52" s="135">
        <v>78.3985</v>
      </c>
      <c r="I52" s="135">
        <v>80.94239999999999</v>
      </c>
      <c r="J52" s="135">
        <v>90</v>
      </c>
      <c r="K52" s="155">
        <v>100</v>
      </c>
      <c r="L52" s="148">
        <v>125</v>
      </c>
      <c r="M52" s="148">
        <v>156.25</v>
      </c>
      <c r="N52" s="148">
        <v>195.3125</v>
      </c>
      <c r="O52" s="154">
        <v>244.140625</v>
      </c>
      <c r="P52" s="148">
        <v>305.17578125</v>
      </c>
      <c r="Q52" s="147">
        <v>381.4697265625</v>
      </c>
    </row>
    <row r="53" spans="1:17" ht="21.75" customHeight="1">
      <c r="A53" s="133">
        <v>105</v>
      </c>
      <c r="B53" s="132" t="s">
        <v>532</v>
      </c>
      <c r="C53" s="135">
        <v>27.4819</v>
      </c>
      <c r="D53" s="135">
        <v>33.233200000000004</v>
      </c>
      <c r="E53" s="135">
        <v>33.4939</v>
      </c>
      <c r="F53" s="135">
        <v>39.5204</v>
      </c>
      <c r="G53" s="135">
        <v>45.0571</v>
      </c>
      <c r="H53" s="135">
        <v>50.8147</v>
      </c>
      <c r="I53" s="135">
        <v>56.59439999999999</v>
      </c>
      <c r="J53" s="135">
        <v>75</v>
      </c>
      <c r="K53" s="155">
        <v>90</v>
      </c>
      <c r="L53" s="148">
        <v>112.5</v>
      </c>
      <c r="M53" s="148">
        <v>140.625</v>
      </c>
      <c r="N53" s="148">
        <v>175.78125</v>
      </c>
      <c r="O53" s="154">
        <v>219.7265625</v>
      </c>
      <c r="P53" s="148">
        <v>274.658203125</v>
      </c>
      <c r="Q53" s="147">
        <v>343.32275390625</v>
      </c>
    </row>
    <row r="54" spans="1:17" ht="25.5">
      <c r="A54" s="133">
        <v>117</v>
      </c>
      <c r="B54" s="132" t="s">
        <v>531</v>
      </c>
      <c r="C54" s="135">
        <v>5.8053</v>
      </c>
      <c r="D54" s="135">
        <v>8.3264</v>
      </c>
      <c r="E54" s="135">
        <v>10.9698</v>
      </c>
      <c r="F54" s="135">
        <v>14.6088</v>
      </c>
      <c r="G54" s="135">
        <v>20.7875</v>
      </c>
      <c r="H54" s="135">
        <v>27.7407</v>
      </c>
      <c r="I54" s="135">
        <v>33.0677</v>
      </c>
      <c r="J54" s="135">
        <v>42.5</v>
      </c>
      <c r="K54" s="155">
        <v>50</v>
      </c>
      <c r="L54" s="148">
        <v>62.5</v>
      </c>
      <c r="M54" s="148">
        <v>78.125</v>
      </c>
      <c r="N54" s="148">
        <v>97.65625</v>
      </c>
      <c r="O54" s="154">
        <v>122.0703125</v>
      </c>
      <c r="P54" s="148">
        <v>152.587890625</v>
      </c>
      <c r="Q54" s="147">
        <v>190.73486328125</v>
      </c>
    </row>
    <row r="55" spans="1:17" ht="21.75" customHeight="1">
      <c r="A55" s="149">
        <v>2075</v>
      </c>
      <c r="B55" s="132" t="s">
        <v>530</v>
      </c>
      <c r="C55" s="135">
        <v>6.333099999999945</v>
      </c>
      <c r="D55" s="135">
        <v>7.039099999999962</v>
      </c>
      <c r="E55" s="135">
        <v>7.109299999999962</v>
      </c>
      <c r="F55" s="135">
        <v>8.486100000000022</v>
      </c>
      <c r="G55" s="135">
        <v>9.347699999999918</v>
      </c>
      <c r="H55" s="135">
        <v>12.4429</v>
      </c>
      <c r="I55" s="135">
        <v>14.9474</v>
      </c>
      <c r="J55" s="135">
        <v>24.7337</v>
      </c>
      <c r="K55" s="155">
        <v>161.5335</v>
      </c>
      <c r="L55" s="148">
        <v>201.916875</v>
      </c>
      <c r="M55" s="148">
        <v>252.4</v>
      </c>
      <c r="N55" s="148">
        <v>315.4951171875</v>
      </c>
      <c r="O55" s="154">
        <v>394.37</v>
      </c>
      <c r="P55" s="148">
        <v>492.96</v>
      </c>
      <c r="Q55" s="147">
        <v>616.2</v>
      </c>
    </row>
    <row r="56" spans="1:17" ht="21.75" customHeight="1">
      <c r="A56" s="133">
        <v>103</v>
      </c>
      <c r="B56" s="132" t="s">
        <v>308</v>
      </c>
      <c r="C56" s="135">
        <v>0</v>
      </c>
      <c r="D56" s="135">
        <v>0</v>
      </c>
      <c r="E56" s="135">
        <v>0</v>
      </c>
      <c r="F56" s="135">
        <v>0</v>
      </c>
      <c r="G56" s="135">
        <v>0</v>
      </c>
      <c r="H56" s="135">
        <v>1.4979</v>
      </c>
      <c r="I56" s="135">
        <v>1.5038</v>
      </c>
      <c r="J56" s="135">
        <v>1.58</v>
      </c>
      <c r="K56" s="155">
        <v>1.7697</v>
      </c>
      <c r="L56" s="148">
        <v>2.212125</v>
      </c>
      <c r="M56" s="148">
        <v>2.77</v>
      </c>
      <c r="N56" s="148">
        <v>3.4564453125</v>
      </c>
      <c r="O56" s="154">
        <v>4.32</v>
      </c>
      <c r="P56" s="148">
        <v>5.4</v>
      </c>
      <c r="Q56" s="147">
        <v>6.75</v>
      </c>
    </row>
    <row r="57" spans="1:17" ht="29.25" customHeight="1">
      <c r="A57" s="133">
        <v>104</v>
      </c>
      <c r="B57" s="132" t="s">
        <v>529</v>
      </c>
      <c r="C57" s="135">
        <v>0.0373</v>
      </c>
      <c r="D57" s="135">
        <v>0.0105</v>
      </c>
      <c r="E57" s="135">
        <v>0.023</v>
      </c>
      <c r="F57" s="135">
        <v>0.0473</v>
      </c>
      <c r="G57" s="135">
        <v>0.018600000000000002</v>
      </c>
      <c r="H57" s="135">
        <v>0.06309999999999999</v>
      </c>
      <c r="I57" s="135">
        <v>0.0556</v>
      </c>
      <c r="J57" s="135">
        <v>0.0009</v>
      </c>
      <c r="K57" s="155">
        <v>0.0001</v>
      </c>
      <c r="L57" s="148">
        <v>0.00010999467411121542</v>
      </c>
      <c r="M57" s="148">
        <v>0.00012004751822133966</v>
      </c>
      <c r="N57" s="148">
        <v>0.00012978227869687257</v>
      </c>
      <c r="O57" s="154">
        <v>0.00013866655860531802</v>
      </c>
      <c r="P57" s="148">
        <v>0.00014596293002293808</v>
      </c>
      <c r="Q57" s="147">
        <v>0.00015066625040612074</v>
      </c>
    </row>
    <row r="58" spans="1:17" ht="21.75" customHeight="1">
      <c r="A58" s="141" t="s">
        <v>162</v>
      </c>
      <c r="B58" s="132" t="s">
        <v>304</v>
      </c>
      <c r="C58" s="139">
        <f aca="true" t="shared" si="7" ref="C58:Q58">SUM(C59,C66,C67,C68,C69,C72,C73,C79,C80,C81,C82,C83,C84,C90,C93,C96,C97)</f>
        <v>816.4327</v>
      </c>
      <c r="D58" s="139">
        <f t="shared" si="7"/>
        <v>1031.6915</v>
      </c>
      <c r="E58" s="139">
        <f t="shared" si="7"/>
        <v>947.466</v>
      </c>
      <c r="F58" s="139">
        <f t="shared" si="7"/>
        <v>1276.3585999999998</v>
      </c>
      <c r="G58" s="139">
        <f t="shared" si="7"/>
        <v>1279.7171999999998</v>
      </c>
      <c r="H58" s="139">
        <f t="shared" si="7"/>
        <v>1236.1907999999999</v>
      </c>
      <c r="I58" s="139">
        <f t="shared" si="7"/>
        <v>1335.0719</v>
      </c>
      <c r="J58" s="139">
        <f t="shared" si="7"/>
        <v>1727.6171000000002</v>
      </c>
      <c r="K58" s="139">
        <f t="shared" si="7"/>
        <v>1655.3879</v>
      </c>
      <c r="L58" s="153">
        <f t="shared" si="7"/>
        <v>1986.46548</v>
      </c>
      <c r="M58" s="153">
        <f t="shared" si="7"/>
        <v>2383.758576</v>
      </c>
      <c r="N58" s="153">
        <f t="shared" si="7"/>
        <v>2860.5102911999998</v>
      </c>
      <c r="O58" s="139">
        <f t="shared" si="7"/>
        <v>3432.6123494400003</v>
      </c>
      <c r="P58" s="139">
        <f t="shared" si="7"/>
        <v>4119.134819328</v>
      </c>
      <c r="Q58" s="139">
        <f t="shared" si="7"/>
        <v>4942.9617831936</v>
      </c>
    </row>
    <row r="59" spans="1:17" ht="21.75" customHeight="1">
      <c r="A59" s="149">
        <v>2202</v>
      </c>
      <c r="B59" s="132" t="s">
        <v>301</v>
      </c>
      <c r="C59" s="135">
        <v>539.7511</v>
      </c>
      <c r="D59" s="135">
        <v>472.95169999999996</v>
      </c>
      <c r="E59" s="135">
        <v>512.7398000000001</v>
      </c>
      <c r="F59" s="135">
        <v>630.1608</v>
      </c>
      <c r="G59" s="135">
        <v>711.7481</v>
      </c>
      <c r="H59" s="135">
        <v>754.6263</v>
      </c>
      <c r="I59" s="135">
        <v>747.9679999999998</v>
      </c>
      <c r="J59" s="135">
        <v>894.6189999999999</v>
      </c>
      <c r="K59" s="135">
        <v>969.4055999999999</v>
      </c>
      <c r="L59" s="148">
        <v>1114.8164399999998</v>
      </c>
      <c r="M59" s="148">
        <v>1282.0389059999998</v>
      </c>
      <c r="N59" s="148">
        <v>1474.3447418999997</v>
      </c>
      <c r="O59" s="148">
        <v>1695.4964531849996</v>
      </c>
      <c r="P59" s="148">
        <v>1949.8209211627493</v>
      </c>
      <c r="Q59" s="147">
        <v>2242.2940593371613</v>
      </c>
    </row>
    <row r="60" spans="1:17" ht="21.75" customHeight="1">
      <c r="A60" s="133" t="s">
        <v>229</v>
      </c>
      <c r="B60" s="132" t="s">
        <v>300</v>
      </c>
      <c r="C60" s="135">
        <v>257.7</v>
      </c>
      <c r="D60" s="135">
        <v>220.09439999999998</v>
      </c>
      <c r="E60" s="135">
        <v>235.24880000000002</v>
      </c>
      <c r="F60" s="135">
        <v>288.4554</v>
      </c>
      <c r="G60" s="135">
        <v>344.6671</v>
      </c>
      <c r="H60" s="135">
        <v>352.94669999999996</v>
      </c>
      <c r="I60" s="135">
        <v>307.09</v>
      </c>
      <c r="J60" s="135">
        <v>358.791</v>
      </c>
      <c r="K60" s="135">
        <v>342.75589999999994</v>
      </c>
      <c r="L60" s="148">
        <v>394.1692849999999</v>
      </c>
      <c r="M60" s="148">
        <v>453.29467774999983</v>
      </c>
      <c r="N60" s="148">
        <v>521.2888794124998</v>
      </c>
      <c r="O60" s="148">
        <v>599.4822113243747</v>
      </c>
      <c r="P60" s="148">
        <v>689.4045430230309</v>
      </c>
      <c r="Q60" s="147">
        <v>792.8152244764855</v>
      </c>
    </row>
    <row r="61" spans="1:17" ht="21.75" customHeight="1">
      <c r="A61" s="133" t="s">
        <v>186</v>
      </c>
      <c r="B61" s="132" t="s">
        <v>299</v>
      </c>
      <c r="C61" s="135">
        <v>255.6329</v>
      </c>
      <c r="D61" s="135">
        <v>223.9188</v>
      </c>
      <c r="E61" s="135">
        <v>239.8201</v>
      </c>
      <c r="F61" s="135">
        <v>274.8858</v>
      </c>
      <c r="G61" s="135">
        <v>302.6189</v>
      </c>
      <c r="H61" s="135">
        <v>333.2379</v>
      </c>
      <c r="I61" s="135">
        <v>357.7475</v>
      </c>
      <c r="J61" s="135">
        <v>441.96209999999996</v>
      </c>
      <c r="K61" s="135">
        <v>518.9834</v>
      </c>
      <c r="L61" s="148">
        <v>596.8309099999999</v>
      </c>
      <c r="M61" s="148">
        <v>686.3555464999998</v>
      </c>
      <c r="N61" s="148">
        <v>789.3088784749998</v>
      </c>
      <c r="O61" s="148">
        <v>907.7052102462497</v>
      </c>
      <c r="P61" s="148">
        <v>1043.860991783187</v>
      </c>
      <c r="Q61" s="147">
        <v>1200.440140550665</v>
      </c>
    </row>
    <row r="62" spans="1:17" ht="21.75" customHeight="1">
      <c r="A62" s="133" t="s">
        <v>184</v>
      </c>
      <c r="B62" s="132" t="s">
        <v>528</v>
      </c>
      <c r="C62" s="135">
        <v>13.59</v>
      </c>
      <c r="D62" s="135">
        <v>14.4853</v>
      </c>
      <c r="E62" s="135">
        <v>17.839100000000002</v>
      </c>
      <c r="F62" s="135">
        <v>20.0461</v>
      </c>
      <c r="G62" s="135">
        <v>20.8015</v>
      </c>
      <c r="H62" s="135">
        <v>26.8813</v>
      </c>
      <c r="I62" s="135">
        <v>37.5158</v>
      </c>
      <c r="J62" s="135">
        <v>47.702200000000005</v>
      </c>
      <c r="K62" s="135">
        <v>50.1812</v>
      </c>
      <c r="L62" s="148">
        <v>57.70837999999999</v>
      </c>
      <c r="M62" s="148">
        <v>66.36463699999999</v>
      </c>
      <c r="N62" s="148">
        <v>76.31933254999998</v>
      </c>
      <c r="O62" s="148">
        <v>87.76723243249998</v>
      </c>
      <c r="P62" s="148">
        <v>100.93231729737496</v>
      </c>
      <c r="Q62" s="147">
        <v>116.0721648919812</v>
      </c>
    </row>
    <row r="63" spans="1:17" ht="21.75" customHeight="1">
      <c r="A63" s="133" t="s">
        <v>182</v>
      </c>
      <c r="B63" s="132" t="s">
        <v>527</v>
      </c>
      <c r="C63" s="135">
        <v>0.062</v>
      </c>
      <c r="D63" s="135">
        <v>0</v>
      </c>
      <c r="E63" s="135">
        <v>0.02</v>
      </c>
      <c r="F63" s="135">
        <v>0.1</v>
      </c>
      <c r="G63" s="135">
        <v>0.044000000000000004</v>
      </c>
      <c r="H63" s="135">
        <v>0</v>
      </c>
      <c r="I63" s="135">
        <v>0.8320000000000001</v>
      </c>
      <c r="J63" s="135">
        <v>1</v>
      </c>
      <c r="K63" s="135">
        <v>0.9</v>
      </c>
      <c r="L63" s="148">
        <v>1.035</v>
      </c>
      <c r="M63" s="148">
        <v>1.1902499999999998</v>
      </c>
      <c r="N63" s="148">
        <v>1.3687874999999996</v>
      </c>
      <c r="O63" s="148">
        <v>1.5741056249999994</v>
      </c>
      <c r="P63" s="148">
        <v>1.8102214687499991</v>
      </c>
      <c r="Q63" s="147">
        <v>2.0817546890624987</v>
      </c>
    </row>
    <row r="64" spans="1:17" ht="21.75" customHeight="1">
      <c r="A64" s="133" t="s">
        <v>180</v>
      </c>
      <c r="B64" s="132" t="s">
        <v>526</v>
      </c>
      <c r="C64" s="135">
        <v>0.028999999999999998</v>
      </c>
      <c r="D64" s="135">
        <v>0</v>
      </c>
      <c r="E64" s="135">
        <v>0.2</v>
      </c>
      <c r="F64" s="135">
        <v>0.085</v>
      </c>
      <c r="G64" s="135">
        <v>0.085</v>
      </c>
      <c r="H64" s="135">
        <v>0</v>
      </c>
      <c r="I64" s="135">
        <v>0</v>
      </c>
      <c r="J64" s="135">
        <v>0</v>
      </c>
      <c r="K64" s="135">
        <v>0</v>
      </c>
      <c r="L64" s="148">
        <v>0</v>
      </c>
      <c r="M64" s="148">
        <v>0</v>
      </c>
      <c r="N64" s="148">
        <v>0</v>
      </c>
      <c r="O64" s="148">
        <v>0</v>
      </c>
      <c r="P64" s="148">
        <v>0</v>
      </c>
      <c r="Q64" s="147">
        <v>0</v>
      </c>
    </row>
    <row r="65" spans="1:17" ht="21.75" customHeight="1">
      <c r="A65" s="133">
        <v>80</v>
      </c>
      <c r="B65" s="132" t="s">
        <v>503</v>
      </c>
      <c r="C65" s="135">
        <v>12.7372</v>
      </c>
      <c r="D65" s="135">
        <v>14.453299999999999</v>
      </c>
      <c r="E65" s="135">
        <v>19.611800000000002</v>
      </c>
      <c r="F65" s="135">
        <v>46.595600000000005</v>
      </c>
      <c r="G65" s="135">
        <v>43.533500000000004</v>
      </c>
      <c r="H65" s="135">
        <v>41.5604</v>
      </c>
      <c r="I65" s="135">
        <v>44.782700000000006</v>
      </c>
      <c r="J65" s="135">
        <v>45.1637</v>
      </c>
      <c r="K65" s="135">
        <v>56.585100000000004</v>
      </c>
      <c r="L65" s="148">
        <v>65.072865</v>
      </c>
      <c r="M65" s="148">
        <v>74.83379474999998</v>
      </c>
      <c r="N65" s="148">
        <v>86.05886396249997</v>
      </c>
      <c r="O65" s="148">
        <v>98.96769355687496</v>
      </c>
      <c r="P65" s="148">
        <v>113.8128475904062</v>
      </c>
      <c r="Q65" s="147">
        <v>130.8847747289671</v>
      </c>
    </row>
    <row r="66" spans="1:17" ht="21.75" customHeight="1">
      <c r="A66" s="149">
        <v>2203</v>
      </c>
      <c r="B66" s="132" t="s">
        <v>298</v>
      </c>
      <c r="C66" s="135">
        <v>0.5763</v>
      </c>
      <c r="D66" s="135">
        <v>1.3765</v>
      </c>
      <c r="E66" s="135">
        <v>1.4180000000000001</v>
      </c>
      <c r="F66" s="135">
        <v>0.4953</v>
      </c>
      <c r="G66" s="135">
        <v>0.5629</v>
      </c>
      <c r="H66" s="135">
        <v>0.6596</v>
      </c>
      <c r="I66" s="135">
        <v>1.214</v>
      </c>
      <c r="J66" s="135">
        <v>7.5875</v>
      </c>
      <c r="K66" s="135">
        <v>8.0501</v>
      </c>
      <c r="L66" s="148">
        <v>9.257615</v>
      </c>
      <c r="M66" s="148">
        <v>10.646257249999998</v>
      </c>
      <c r="N66" s="148">
        <v>12.243195837499997</v>
      </c>
      <c r="O66" s="148">
        <v>14.079675213124995</v>
      </c>
      <c r="P66" s="148">
        <v>16.191626495093743</v>
      </c>
      <c r="Q66" s="147">
        <v>18.620370469357802</v>
      </c>
    </row>
    <row r="67" spans="1:17" ht="21.75" customHeight="1">
      <c r="A67" s="149">
        <v>2204</v>
      </c>
      <c r="B67" s="132" t="s">
        <v>525</v>
      </c>
      <c r="C67" s="135">
        <v>5.0766</v>
      </c>
      <c r="D67" s="135">
        <v>8.2687</v>
      </c>
      <c r="E67" s="135">
        <v>7.247299999999999</v>
      </c>
      <c r="F67" s="135">
        <v>6.1305</v>
      </c>
      <c r="G67" s="135">
        <v>8.6031</v>
      </c>
      <c r="H67" s="135">
        <v>8.3179</v>
      </c>
      <c r="I67" s="135">
        <v>10.2158</v>
      </c>
      <c r="J67" s="135">
        <v>13.347999999999999</v>
      </c>
      <c r="K67" s="135">
        <v>14.775799999999998</v>
      </c>
      <c r="L67" s="148">
        <v>16.992169999999998</v>
      </c>
      <c r="M67" s="148">
        <v>19.540995499999998</v>
      </c>
      <c r="N67" s="148">
        <v>22.472144824999994</v>
      </c>
      <c r="O67" s="148">
        <v>25.84296654874999</v>
      </c>
      <c r="P67" s="148">
        <v>29.719411531062487</v>
      </c>
      <c r="Q67" s="147">
        <v>34.177323260721856</v>
      </c>
    </row>
    <row r="68" spans="1:17" ht="21.75" customHeight="1">
      <c r="A68" s="149">
        <v>2205</v>
      </c>
      <c r="B68" s="132" t="s">
        <v>524</v>
      </c>
      <c r="C68" s="135">
        <v>8.5463</v>
      </c>
      <c r="D68" s="135">
        <v>6.949300000000001</v>
      </c>
      <c r="E68" s="135">
        <v>6.9254</v>
      </c>
      <c r="F68" s="135">
        <v>9.2548</v>
      </c>
      <c r="G68" s="135">
        <v>7.8189</v>
      </c>
      <c r="H68" s="135">
        <v>9.1203</v>
      </c>
      <c r="I68" s="135">
        <v>9.8036</v>
      </c>
      <c r="J68" s="135">
        <v>11.726300000000002</v>
      </c>
      <c r="K68" s="135">
        <v>13.104700000000001</v>
      </c>
      <c r="L68" s="148">
        <v>15.070405000000001</v>
      </c>
      <c r="M68" s="148">
        <v>17.33096575</v>
      </c>
      <c r="N68" s="148">
        <v>19.9306106125</v>
      </c>
      <c r="O68" s="148">
        <v>22.920202204375</v>
      </c>
      <c r="P68" s="148">
        <v>26.358232535031245</v>
      </c>
      <c r="Q68" s="147">
        <v>30.31196741528593</v>
      </c>
    </row>
    <row r="69" spans="1:17" ht="21.75" customHeight="1">
      <c r="A69" s="149">
        <v>2210</v>
      </c>
      <c r="B69" s="132" t="s">
        <v>523</v>
      </c>
      <c r="C69" s="135">
        <v>104.15360000000001</v>
      </c>
      <c r="D69" s="135">
        <v>113.9702</v>
      </c>
      <c r="E69" s="135">
        <v>125.66709999999999</v>
      </c>
      <c r="F69" s="135">
        <v>144.5778</v>
      </c>
      <c r="G69" s="135">
        <v>183.18470000000002</v>
      </c>
      <c r="H69" s="135">
        <v>176.7648</v>
      </c>
      <c r="I69" s="135">
        <v>191.3166</v>
      </c>
      <c r="J69" s="135">
        <v>234.65330000000003</v>
      </c>
      <c r="K69" s="135">
        <v>245.54919999999998</v>
      </c>
      <c r="L69" s="148">
        <v>279.926088</v>
      </c>
      <c r="M69" s="148">
        <v>319.11574032000004</v>
      </c>
      <c r="N69" s="148">
        <v>363.7919439648001</v>
      </c>
      <c r="O69" s="148">
        <v>414.72281611987216</v>
      </c>
      <c r="P69" s="148">
        <v>472.7840103766543</v>
      </c>
      <c r="Q69" s="147">
        <v>538.973771829386</v>
      </c>
    </row>
    <row r="70" spans="1:17" ht="21.75" customHeight="1">
      <c r="A70" s="133" t="s">
        <v>382</v>
      </c>
      <c r="B70" s="132" t="s">
        <v>293</v>
      </c>
      <c r="C70" s="135">
        <v>70.4446</v>
      </c>
      <c r="D70" s="135">
        <v>82.319</v>
      </c>
      <c r="E70" s="135">
        <v>92.26619999999998</v>
      </c>
      <c r="F70" s="135">
        <v>91.6539</v>
      </c>
      <c r="G70" s="135">
        <v>102.06540000000001</v>
      </c>
      <c r="H70" s="135">
        <v>109.7722</v>
      </c>
      <c r="I70" s="135">
        <v>119.06360000000001</v>
      </c>
      <c r="J70" s="135">
        <v>148.6018</v>
      </c>
      <c r="K70" s="135">
        <v>161.0201</v>
      </c>
      <c r="L70" s="148">
        <v>183.56291400000003</v>
      </c>
      <c r="M70" s="148">
        <v>209.26172196000007</v>
      </c>
      <c r="N70" s="148">
        <v>238.55836303440012</v>
      </c>
      <c r="O70" s="148">
        <v>271.95653385921617</v>
      </c>
      <c r="P70" s="148">
        <v>310.0304485995065</v>
      </c>
      <c r="Q70" s="147">
        <v>353.4347114034374</v>
      </c>
    </row>
    <row r="71" spans="1:17" ht="21.75" customHeight="1">
      <c r="A71" s="133" t="s">
        <v>522</v>
      </c>
      <c r="B71" s="132" t="s">
        <v>292</v>
      </c>
      <c r="C71" s="135">
        <v>25.4832</v>
      </c>
      <c r="D71" s="135">
        <v>24.3869</v>
      </c>
      <c r="E71" s="135">
        <v>27.0825</v>
      </c>
      <c r="F71" s="135">
        <v>44.3991</v>
      </c>
      <c r="G71" s="135">
        <v>36.074</v>
      </c>
      <c r="H71" s="135">
        <v>34.054</v>
      </c>
      <c r="I71" s="135">
        <v>36.3441</v>
      </c>
      <c r="J71" s="135">
        <v>45.5193</v>
      </c>
      <c r="K71" s="135">
        <v>40.0973</v>
      </c>
      <c r="L71" s="148">
        <v>45.710922000000004</v>
      </c>
      <c r="M71" s="148">
        <v>52.11045108000001</v>
      </c>
      <c r="N71" s="148">
        <v>59.40591423120002</v>
      </c>
      <c r="O71" s="148">
        <v>67.72274222356803</v>
      </c>
      <c r="P71" s="148">
        <v>77.20392613486757</v>
      </c>
      <c r="Q71" s="147">
        <v>88.01247579374905</v>
      </c>
    </row>
    <row r="72" spans="1:17" ht="21.75" customHeight="1">
      <c r="A72" s="149">
        <v>2211</v>
      </c>
      <c r="B72" s="132" t="s">
        <v>521</v>
      </c>
      <c r="C72" s="135">
        <v>14.402000000000001</v>
      </c>
      <c r="D72" s="135">
        <v>13.2474</v>
      </c>
      <c r="E72" s="135">
        <v>16.7012</v>
      </c>
      <c r="F72" s="135">
        <v>16.7988</v>
      </c>
      <c r="G72" s="135">
        <v>15.3122</v>
      </c>
      <c r="H72" s="135">
        <v>17.6922</v>
      </c>
      <c r="I72" s="135">
        <v>17.7303</v>
      </c>
      <c r="J72" s="135">
        <v>19.594</v>
      </c>
      <c r="K72" s="135">
        <v>18.1675</v>
      </c>
      <c r="L72" s="148">
        <v>20.710950000000004</v>
      </c>
      <c r="M72" s="148">
        <v>23.610483000000006</v>
      </c>
      <c r="N72" s="148">
        <v>26.91595062000001</v>
      </c>
      <c r="O72" s="148">
        <v>30.684183706800017</v>
      </c>
      <c r="P72" s="148">
        <v>34.979969425752024</v>
      </c>
      <c r="Q72" s="147">
        <v>39.87716514535731</v>
      </c>
    </row>
    <row r="73" spans="1:17" ht="21.75" customHeight="1">
      <c r="A73" s="149">
        <v>2215</v>
      </c>
      <c r="B73" s="132" t="s">
        <v>520</v>
      </c>
      <c r="C73" s="135">
        <v>24.836</v>
      </c>
      <c r="D73" s="135">
        <v>20.6635</v>
      </c>
      <c r="E73" s="135">
        <v>19.029</v>
      </c>
      <c r="F73" s="135">
        <v>22.1904</v>
      </c>
      <c r="G73" s="135">
        <v>28.3723</v>
      </c>
      <c r="H73" s="135">
        <v>39.81</v>
      </c>
      <c r="I73" s="135">
        <v>39.2455</v>
      </c>
      <c r="J73" s="135">
        <v>48.172700000000006</v>
      </c>
      <c r="K73" s="135">
        <v>66.5419</v>
      </c>
      <c r="L73" s="148">
        <v>86.40578130170817</v>
      </c>
      <c r="M73" s="148">
        <v>112.19936675025242</v>
      </c>
      <c r="N73" s="148">
        <v>145.69277320924797</v>
      </c>
      <c r="O73" s="148">
        <v>189.1845273302633</v>
      </c>
      <c r="P73" s="148">
        <v>245.6593048014223</v>
      </c>
      <c r="Q73" s="147">
        <v>318.99275742654424</v>
      </c>
    </row>
    <row r="74" spans="1:17" ht="21.75" customHeight="1">
      <c r="A74" s="133" t="s">
        <v>229</v>
      </c>
      <c r="B74" s="132" t="s">
        <v>519</v>
      </c>
      <c r="C74" s="135">
        <v>24.1393</v>
      </c>
      <c r="D74" s="135">
        <v>20.0627</v>
      </c>
      <c r="E74" s="135">
        <v>18.4067</v>
      </c>
      <c r="F74" s="135">
        <v>21.2562</v>
      </c>
      <c r="G74" s="135">
        <v>24.9639</v>
      </c>
      <c r="H74" s="135">
        <v>31.1353</v>
      </c>
      <c r="I74" s="135">
        <v>29.8967</v>
      </c>
      <c r="J74" s="135">
        <v>35.5354</v>
      </c>
      <c r="K74" s="135">
        <v>54.1192</v>
      </c>
      <c r="L74" s="148">
        <v>70.27469548394929</v>
      </c>
      <c r="M74" s="148">
        <v>91.2528792990621</v>
      </c>
      <c r="N74" s="148">
        <v>118.4934053861692</v>
      </c>
      <c r="O74" s="148">
        <v>153.8656887087983</v>
      </c>
      <c r="P74" s="148">
        <v>199.7971961787856</v>
      </c>
      <c r="Q74" s="147">
        <v>259.44003459051567</v>
      </c>
    </row>
    <row r="75" spans="1:17" ht="21" customHeight="1">
      <c r="A75" s="133">
        <v>101</v>
      </c>
      <c r="B75" s="132" t="s">
        <v>518</v>
      </c>
      <c r="C75" s="135">
        <v>4.6287</v>
      </c>
      <c r="D75" s="135">
        <v>6.2728</v>
      </c>
      <c r="E75" s="135">
        <v>6.5550999999999995</v>
      </c>
      <c r="F75" s="135">
        <v>7.079199999999999</v>
      </c>
      <c r="G75" s="135">
        <v>6.6739999999999995</v>
      </c>
      <c r="H75" s="135">
        <v>7.0276</v>
      </c>
      <c r="I75" s="135">
        <v>5.9048</v>
      </c>
      <c r="J75" s="135">
        <v>20.668000000000003</v>
      </c>
      <c r="K75" s="135">
        <v>26.3671</v>
      </c>
      <c r="L75" s="148">
        <v>34.23812479295405</v>
      </c>
      <c r="M75" s="148">
        <v>44.45878345885195</v>
      </c>
      <c r="N75" s="148">
        <v>57.730481403229575</v>
      </c>
      <c r="O75" s="148">
        <v>74.96400539464285</v>
      </c>
      <c r="P75" s="148">
        <v>97.34202743879543</v>
      </c>
      <c r="Q75" s="147">
        <v>126.40026711502728</v>
      </c>
    </row>
    <row r="76" spans="1:17" ht="22.5" customHeight="1">
      <c r="A76" s="133">
        <v>102</v>
      </c>
      <c r="B76" s="132" t="s">
        <v>517</v>
      </c>
      <c r="C76" s="135">
        <v>1.3219</v>
      </c>
      <c r="D76" s="135">
        <v>0.6232</v>
      </c>
      <c r="E76" s="135">
        <v>0.33240000000000003</v>
      </c>
      <c r="F76" s="135">
        <v>0.3319</v>
      </c>
      <c r="G76" s="135">
        <v>0.4301</v>
      </c>
      <c r="H76" s="135">
        <v>0.2869</v>
      </c>
      <c r="I76" s="135">
        <v>0.1346</v>
      </c>
      <c r="J76" s="135">
        <v>0.33240000000000003</v>
      </c>
      <c r="K76" s="135">
        <v>0.33240000000000003</v>
      </c>
      <c r="L76" s="148">
        <v>0.43162701552988114</v>
      </c>
      <c r="M76" s="148">
        <v>0.5604749715259695</v>
      </c>
      <c r="N76" s="148">
        <v>0.7277862191304131</v>
      </c>
      <c r="O76" s="148">
        <v>0.9450427006830212</v>
      </c>
      <c r="P76" s="148">
        <v>1.2271539122867363</v>
      </c>
      <c r="Q76" s="147">
        <v>1.5934800865106542</v>
      </c>
    </row>
    <row r="77" spans="1:17" ht="37.5" customHeight="1">
      <c r="A77" s="133">
        <v>191</v>
      </c>
      <c r="B77" s="132" t="s">
        <v>516</v>
      </c>
      <c r="C77" s="134"/>
      <c r="D77" s="134"/>
      <c r="E77" s="134"/>
      <c r="F77" s="134"/>
      <c r="G77" s="134"/>
      <c r="H77" s="134"/>
      <c r="I77" s="134"/>
      <c r="J77" s="134"/>
      <c r="K77" s="134"/>
      <c r="L77" s="148">
        <v>0</v>
      </c>
      <c r="M77" s="148">
        <v>0</v>
      </c>
      <c r="N77" s="148">
        <v>0</v>
      </c>
      <c r="O77" s="148">
        <v>0</v>
      </c>
      <c r="P77" s="148">
        <v>0</v>
      </c>
      <c r="Q77" s="147">
        <v>0</v>
      </c>
    </row>
    <row r="78" spans="1:17" ht="21.75" customHeight="1">
      <c r="A78" s="133" t="s">
        <v>186</v>
      </c>
      <c r="B78" s="132" t="s">
        <v>284</v>
      </c>
      <c r="C78" s="135">
        <v>0.6967</v>
      </c>
      <c r="D78" s="135">
        <v>0.6008</v>
      </c>
      <c r="E78" s="135">
        <v>0.6223</v>
      </c>
      <c r="F78" s="135">
        <v>0.934</v>
      </c>
      <c r="G78" s="135">
        <v>3.4084</v>
      </c>
      <c r="H78" s="135">
        <v>8.6747</v>
      </c>
      <c r="I78" s="135">
        <v>9.3489</v>
      </c>
      <c r="J78" s="135">
        <v>12.6373</v>
      </c>
      <c r="K78" s="135">
        <v>12.422699999999999</v>
      </c>
      <c r="L78" s="148">
        <v>16.131085817758887</v>
      </c>
      <c r="M78" s="148">
        <v>20.94648745119031</v>
      </c>
      <c r="N78" s="148">
        <v>27.19936782307876</v>
      </c>
      <c r="O78" s="148">
        <v>35.31883862146499</v>
      </c>
      <c r="P78" s="148">
        <v>45.86210862263668</v>
      </c>
      <c r="Q78" s="147">
        <v>59.55272283602857</v>
      </c>
    </row>
    <row r="79" spans="1:17" ht="21.75" customHeight="1">
      <c r="A79" s="149">
        <v>2216</v>
      </c>
      <c r="B79" s="132" t="s">
        <v>515</v>
      </c>
      <c r="C79" s="135">
        <v>16.305799999999998</v>
      </c>
      <c r="D79" s="135">
        <v>29.1856</v>
      </c>
      <c r="E79" s="135">
        <v>106.3496</v>
      </c>
      <c r="F79" s="135">
        <v>170.0382</v>
      </c>
      <c r="G79" s="135">
        <v>144.6117</v>
      </c>
      <c r="H79" s="135">
        <v>37.696999999999996</v>
      </c>
      <c r="I79" s="135">
        <v>102.8573</v>
      </c>
      <c r="J79" s="135">
        <v>50.4462</v>
      </c>
      <c r="K79" s="135">
        <v>20.8064</v>
      </c>
      <c r="L79" s="148">
        <v>27.017461901085795</v>
      </c>
      <c r="M79" s="148">
        <v>35.08263070865803</v>
      </c>
      <c r="N79" s="148">
        <v>45.55538865738575</v>
      </c>
      <c r="O79" s="148">
        <v>59.1544417794561</v>
      </c>
      <c r="P79" s="148">
        <v>76.81304199940658</v>
      </c>
      <c r="Q79" s="147">
        <v>99.74303270750684</v>
      </c>
    </row>
    <row r="80" spans="1:17" ht="21.75" customHeight="1">
      <c r="A80" s="149">
        <v>2217</v>
      </c>
      <c r="B80" s="132" t="s">
        <v>280</v>
      </c>
      <c r="C80" s="135">
        <v>25.9052</v>
      </c>
      <c r="D80" s="135">
        <v>26.234599999999997</v>
      </c>
      <c r="E80" s="135">
        <v>20.4283</v>
      </c>
      <c r="F80" s="135">
        <v>40.2864</v>
      </c>
      <c r="G80" s="135">
        <v>34.4719</v>
      </c>
      <c r="H80" s="135">
        <v>30.327199999999998</v>
      </c>
      <c r="I80" s="135">
        <v>26.144500000000004</v>
      </c>
      <c r="J80" s="135">
        <v>166.3932</v>
      </c>
      <c r="K80" s="135">
        <v>40.1368</v>
      </c>
      <c r="L80" s="148">
        <v>52.1183128667862</v>
      </c>
      <c r="M80" s="148">
        <v>67.67650973869894</v>
      </c>
      <c r="N80" s="148">
        <v>87.87909121538375</v>
      </c>
      <c r="O80" s="148">
        <v>114.11248456309953</v>
      </c>
      <c r="P80" s="148">
        <v>148.1769890092367</v>
      </c>
      <c r="Q80" s="147">
        <v>192.41032351462346</v>
      </c>
    </row>
    <row r="81" spans="1:17" ht="21.75" customHeight="1">
      <c r="A81" s="149">
        <v>2220</v>
      </c>
      <c r="B81" s="132" t="s">
        <v>514</v>
      </c>
      <c r="C81" s="135">
        <v>5.5872</v>
      </c>
      <c r="D81" s="135">
        <v>5.3312</v>
      </c>
      <c r="E81" s="135">
        <v>11.4858</v>
      </c>
      <c r="F81" s="135">
        <v>13.8863</v>
      </c>
      <c r="G81" s="135">
        <v>10.4361</v>
      </c>
      <c r="H81" s="135">
        <v>6.3353</v>
      </c>
      <c r="I81" s="135">
        <v>12.466600000000001</v>
      </c>
      <c r="J81" s="135">
        <v>16.1816</v>
      </c>
      <c r="K81" s="135">
        <v>12.5534</v>
      </c>
      <c r="L81" s="148">
        <v>16.30080197579064</v>
      </c>
      <c r="M81" s="148">
        <v>21.16686674956108</v>
      </c>
      <c r="N81" s="148">
        <v>27.485534065077392</v>
      </c>
      <c r="O81" s="148">
        <v>35.69043032116196</v>
      </c>
      <c r="P81" s="148">
        <v>46.34462672232345</v>
      </c>
      <c r="Q81" s="147">
        <v>60.17928074008076</v>
      </c>
    </row>
    <row r="82" spans="1:17" ht="21.75" customHeight="1">
      <c r="A82" s="149">
        <v>2225</v>
      </c>
      <c r="B82" s="132" t="s">
        <v>513</v>
      </c>
      <c r="C82" s="135">
        <v>13.3128</v>
      </c>
      <c r="D82" s="135">
        <v>19.121599999999997</v>
      </c>
      <c r="E82" s="135">
        <v>19.986800000000002</v>
      </c>
      <c r="F82" s="135">
        <v>25.9914</v>
      </c>
      <c r="G82" s="135">
        <v>27.311999999999998</v>
      </c>
      <c r="H82" s="135">
        <v>30.916999999999998</v>
      </c>
      <c r="I82" s="135">
        <v>29.1065</v>
      </c>
      <c r="J82" s="135">
        <v>54.6033</v>
      </c>
      <c r="K82" s="135">
        <v>56.00899999999999</v>
      </c>
      <c r="L82" s="148">
        <v>72.7286327100274</v>
      </c>
      <c r="M82" s="148">
        <v>94.43935824367634</v>
      </c>
      <c r="N82" s="148">
        <v>122.63110212778368</v>
      </c>
      <c r="O82" s="148">
        <v>159.2385578295888</v>
      </c>
      <c r="P82" s="148">
        <v>206.77395750080566</v>
      </c>
      <c r="Q82" s="147">
        <v>268.49947703181476</v>
      </c>
    </row>
    <row r="83" spans="1:17" ht="21.75" customHeight="1">
      <c r="A83" s="149">
        <v>2230</v>
      </c>
      <c r="B83" s="132" t="s">
        <v>512</v>
      </c>
      <c r="C83" s="135">
        <v>3.5843000000000003</v>
      </c>
      <c r="D83" s="135">
        <v>3.6430000000000002</v>
      </c>
      <c r="E83" s="135">
        <v>4.2026</v>
      </c>
      <c r="F83" s="135">
        <v>5.8486</v>
      </c>
      <c r="G83" s="135">
        <v>5.069100000000001</v>
      </c>
      <c r="H83" s="135">
        <v>5.199299999999999</v>
      </c>
      <c r="I83" s="135">
        <v>6.3843</v>
      </c>
      <c r="J83" s="135">
        <v>7.1838999999999995</v>
      </c>
      <c r="K83" s="135">
        <v>8.1707</v>
      </c>
      <c r="L83" s="148">
        <v>10.609791984927796</v>
      </c>
      <c r="M83" s="148">
        <v>13.776994133114433</v>
      </c>
      <c r="N83" s="148">
        <v>17.889659628907534</v>
      </c>
      <c r="O83" s="148">
        <v>23.230025254123824</v>
      </c>
      <c r="P83" s="148">
        <v>30.164580238030187</v>
      </c>
      <c r="Q83" s="147">
        <v>39.169217036259326</v>
      </c>
    </row>
    <row r="84" spans="1:17" ht="21.75" customHeight="1">
      <c r="A84" s="152">
        <v>2235</v>
      </c>
      <c r="B84" s="151" t="s">
        <v>511</v>
      </c>
      <c r="C84" s="135">
        <v>22.0105</v>
      </c>
      <c r="D84" s="135">
        <v>46.5058</v>
      </c>
      <c r="E84" s="135">
        <v>40.721</v>
      </c>
      <c r="F84" s="135">
        <v>44.0448</v>
      </c>
      <c r="G84" s="135">
        <v>52.1453</v>
      </c>
      <c r="H84" s="135">
        <v>68.4651</v>
      </c>
      <c r="I84" s="135">
        <v>57.7954</v>
      </c>
      <c r="J84" s="135">
        <v>108.5458</v>
      </c>
      <c r="K84" s="135">
        <v>102.9455</v>
      </c>
      <c r="L84" s="148">
        <v>161.70575869823978</v>
      </c>
      <c r="M84" s="148">
        <v>233.63912125082226</v>
      </c>
      <c r="N84" s="148">
        <v>320.3334460808197</v>
      </c>
      <c r="O84" s="148">
        <v>423.1645529879182</v>
      </c>
      <c r="P84" s="148">
        <v>543.063639299905</v>
      </c>
      <c r="Q84" s="147">
        <v>680.176665519088</v>
      </c>
    </row>
    <row r="85" spans="1:17" ht="21.75" customHeight="1">
      <c r="A85" s="150" t="s">
        <v>229</v>
      </c>
      <c r="B85" s="132" t="s">
        <v>510</v>
      </c>
      <c r="C85" s="134"/>
      <c r="D85" s="134"/>
      <c r="E85" s="134"/>
      <c r="F85" s="134"/>
      <c r="G85" s="134"/>
      <c r="H85" s="134"/>
      <c r="I85" s="134"/>
      <c r="J85" s="134"/>
      <c r="K85" s="134"/>
      <c r="L85" s="148">
        <v>0</v>
      </c>
      <c r="M85" s="148">
        <v>0</v>
      </c>
      <c r="N85" s="148">
        <v>0</v>
      </c>
      <c r="O85" s="148">
        <v>0</v>
      </c>
      <c r="P85" s="148">
        <v>0</v>
      </c>
      <c r="Q85" s="147">
        <v>0</v>
      </c>
    </row>
    <row r="86" spans="1:17" ht="18" customHeight="1">
      <c r="A86" s="150" t="s">
        <v>186</v>
      </c>
      <c r="B86" s="132" t="s">
        <v>509</v>
      </c>
      <c r="C86" s="135">
        <v>14.7183</v>
      </c>
      <c r="D86" s="135">
        <v>29.569000000000003</v>
      </c>
      <c r="E86" s="135">
        <v>25.717399999999998</v>
      </c>
      <c r="F86" s="135">
        <v>31.218000000000004</v>
      </c>
      <c r="G86" s="135">
        <v>35.274699999999996</v>
      </c>
      <c r="H86" s="135">
        <v>38.079</v>
      </c>
      <c r="I86" s="135">
        <v>35.6562</v>
      </c>
      <c r="J86" s="135">
        <v>65.0141</v>
      </c>
      <c r="K86" s="135">
        <v>53.54729999999999</v>
      </c>
      <c r="L86" s="148">
        <v>69.53207367233213</v>
      </c>
      <c r="M86" s="148">
        <v>90.28857233090415</v>
      </c>
      <c r="N86" s="148">
        <v>117.2412364971178</v>
      </c>
      <c r="O86" s="148">
        <v>152.2397262523584</v>
      </c>
      <c r="P86" s="148">
        <v>197.68585646026338</v>
      </c>
      <c r="Q86" s="147">
        <v>256.6984242972682</v>
      </c>
    </row>
    <row r="87" spans="1:17" ht="21" customHeight="1">
      <c r="A87" s="133">
        <v>102</v>
      </c>
      <c r="B87" s="132" t="s">
        <v>508</v>
      </c>
      <c r="C87" s="135">
        <v>7.2197000000000005</v>
      </c>
      <c r="D87" s="135">
        <v>13.800799999999999</v>
      </c>
      <c r="E87" s="135">
        <v>13.2451</v>
      </c>
      <c r="F87" s="135">
        <v>14.5376</v>
      </c>
      <c r="G87" s="135">
        <v>21.4896</v>
      </c>
      <c r="H87" s="135">
        <v>19.4108</v>
      </c>
      <c r="I87" s="135">
        <v>18.896</v>
      </c>
      <c r="J87" s="135">
        <v>38.7931</v>
      </c>
      <c r="K87" s="135">
        <v>33.2635</v>
      </c>
      <c r="L87" s="148">
        <v>43.193216699994586</v>
      </c>
      <c r="M87" s="148">
        <v>56.08712158650446</v>
      </c>
      <c r="N87" s="148">
        <v>72.83007490988113</v>
      </c>
      <c r="O87" s="148">
        <v>94.57108265394004</v>
      </c>
      <c r="P87" s="148">
        <v>122.80214849984912</v>
      </c>
      <c r="Q87" s="147">
        <v>159.46066443335482</v>
      </c>
    </row>
    <row r="88" spans="1:17" ht="21.75" customHeight="1">
      <c r="A88" s="133">
        <v>106</v>
      </c>
      <c r="B88" s="132" t="s">
        <v>507</v>
      </c>
      <c r="C88" s="135">
        <v>0.1193</v>
      </c>
      <c r="D88" s="135">
        <v>0.045899999999999996</v>
      </c>
      <c r="E88" s="135">
        <v>0.0304</v>
      </c>
      <c r="F88" s="135">
        <v>0.0405</v>
      </c>
      <c r="G88" s="135">
        <v>0.051</v>
      </c>
      <c r="H88" s="135"/>
      <c r="I88" s="135"/>
      <c r="J88" s="135"/>
      <c r="K88" s="135"/>
      <c r="L88" s="148">
        <v>0</v>
      </c>
      <c r="M88" s="148">
        <v>0</v>
      </c>
      <c r="N88" s="148">
        <v>0</v>
      </c>
      <c r="O88" s="148">
        <v>0</v>
      </c>
      <c r="P88" s="148">
        <v>0</v>
      </c>
      <c r="Q88" s="147">
        <v>0</v>
      </c>
    </row>
    <row r="89" spans="1:17" ht="21.75" customHeight="1">
      <c r="A89" s="133">
        <v>110</v>
      </c>
      <c r="B89" s="132" t="s">
        <v>506</v>
      </c>
      <c r="C89" s="134"/>
      <c r="D89" s="134"/>
      <c r="E89" s="134"/>
      <c r="F89" s="134"/>
      <c r="G89" s="134"/>
      <c r="H89" s="134"/>
      <c r="I89" s="134"/>
      <c r="J89" s="134"/>
      <c r="K89" s="134"/>
      <c r="L89" s="148">
        <v>0</v>
      </c>
      <c r="M89" s="148">
        <v>0</v>
      </c>
      <c r="N89" s="148">
        <v>0</v>
      </c>
      <c r="O89" s="148">
        <v>0</v>
      </c>
      <c r="P89" s="148">
        <v>0</v>
      </c>
      <c r="Q89" s="147">
        <v>0</v>
      </c>
    </row>
    <row r="90" spans="1:17" ht="21.75" customHeight="1">
      <c r="A90" s="149">
        <v>2236</v>
      </c>
      <c r="B90" s="132" t="s">
        <v>505</v>
      </c>
      <c r="C90" s="135">
        <v>9.4317</v>
      </c>
      <c r="D90" s="135">
        <v>10.0552</v>
      </c>
      <c r="E90" s="135">
        <v>10.549900000000001</v>
      </c>
      <c r="F90" s="135">
        <v>8.7928</v>
      </c>
      <c r="G90" s="135">
        <v>11.246099999999998</v>
      </c>
      <c r="H90" s="135">
        <v>11.146300000000002</v>
      </c>
      <c r="I90" s="135">
        <v>10.0966</v>
      </c>
      <c r="J90" s="135">
        <v>12.476400000000002</v>
      </c>
      <c r="K90" s="135">
        <v>11.753800000000002</v>
      </c>
      <c r="L90" s="148">
        <v>15.262507867434168</v>
      </c>
      <c r="M90" s="148">
        <v>19.818624309031108</v>
      </c>
      <c r="N90" s="148">
        <v>25.73481847898631</v>
      </c>
      <c r="O90" s="148">
        <v>33.41709655622171</v>
      </c>
      <c r="P90" s="148">
        <v>43.392664423092185</v>
      </c>
      <c r="Q90" s="147">
        <v>56.3461078243951</v>
      </c>
    </row>
    <row r="91" spans="1:17" ht="21.75" customHeight="1">
      <c r="A91" s="133">
        <v>102</v>
      </c>
      <c r="B91" s="132" t="s">
        <v>504</v>
      </c>
      <c r="C91" s="135">
        <v>8.3811</v>
      </c>
      <c r="D91" s="135">
        <v>9.072899999999999</v>
      </c>
      <c r="E91" s="135">
        <v>8.4977</v>
      </c>
      <c r="F91" s="135">
        <v>7.5428</v>
      </c>
      <c r="G91" s="135">
        <v>8.4765</v>
      </c>
      <c r="H91" s="135">
        <v>8.1636</v>
      </c>
      <c r="I91" s="135">
        <v>6.8828</v>
      </c>
      <c r="J91" s="135">
        <v>8.8999</v>
      </c>
      <c r="K91" s="135">
        <v>8.3649</v>
      </c>
      <c r="L91" s="148">
        <v>10.86196396572173</v>
      </c>
      <c r="M91" s="148">
        <v>14.104443710341702</v>
      </c>
      <c r="N91" s="148">
        <v>18.314858436835113</v>
      </c>
      <c r="O91" s="148">
        <v>23.782153089480754</v>
      </c>
      <c r="P91" s="148">
        <v>30.881527559829482</v>
      </c>
      <c r="Q91" s="147">
        <v>40.10018524564673</v>
      </c>
    </row>
    <row r="92" spans="1:17" ht="21.75" customHeight="1">
      <c r="A92" s="133">
        <v>80</v>
      </c>
      <c r="B92" s="132" t="s">
        <v>503</v>
      </c>
      <c r="C92" s="135">
        <v>1.0534000000000001</v>
      </c>
      <c r="D92" s="135">
        <v>0.9823000000000001</v>
      </c>
      <c r="E92" s="135">
        <v>2.0522</v>
      </c>
      <c r="F92" s="135">
        <v>1.2501</v>
      </c>
      <c r="G92" s="135">
        <v>2.7695999999999996</v>
      </c>
      <c r="H92" s="135">
        <v>2.9827</v>
      </c>
      <c r="I92" s="135">
        <v>3.2138</v>
      </c>
      <c r="J92" s="135">
        <v>3.5765</v>
      </c>
      <c r="K92" s="135">
        <v>3.3889</v>
      </c>
      <c r="L92" s="148">
        <v>4.400543901712437</v>
      </c>
      <c r="M92" s="148">
        <v>5.714180598689404</v>
      </c>
      <c r="N92" s="148">
        <v>7.419960042151193</v>
      </c>
      <c r="O92" s="148">
        <v>9.634943466740946</v>
      </c>
      <c r="P92" s="148">
        <v>12.511136863262697</v>
      </c>
      <c r="Q92" s="147">
        <v>16.245922578748363</v>
      </c>
    </row>
    <row r="93" spans="1:17" ht="27.75" customHeight="1">
      <c r="A93" s="149">
        <v>2245</v>
      </c>
      <c r="B93" s="132" t="s">
        <v>502</v>
      </c>
      <c r="C93" s="135">
        <v>12.379299999999999</v>
      </c>
      <c r="D93" s="135">
        <v>236.2946</v>
      </c>
      <c r="E93" s="135">
        <v>26.1954</v>
      </c>
      <c r="F93" s="135">
        <v>103.2158</v>
      </c>
      <c r="G93" s="135">
        <v>30.805799999999998</v>
      </c>
      <c r="H93" s="135">
        <v>31.9232</v>
      </c>
      <c r="I93" s="135">
        <v>33.9602</v>
      </c>
      <c r="J93" s="135">
        <v>38.418</v>
      </c>
      <c r="K93" s="135">
        <v>40.2324</v>
      </c>
      <c r="L93" s="148">
        <v>52.24245108184232</v>
      </c>
      <c r="M93" s="148">
        <v>67.83770530812698</v>
      </c>
      <c r="N93" s="148">
        <v>88.08840638550669</v>
      </c>
      <c r="O93" s="148">
        <v>114.38428384765214</v>
      </c>
      <c r="P93" s="148">
        <v>148.5299249719762</v>
      </c>
      <c r="Q93" s="147">
        <v>192.86861682470288</v>
      </c>
    </row>
    <row r="94" spans="1:17" ht="21.75" customHeight="1">
      <c r="A94" s="133" t="s">
        <v>229</v>
      </c>
      <c r="B94" s="132" t="s">
        <v>501</v>
      </c>
      <c r="C94" s="134"/>
      <c r="D94" s="134"/>
      <c r="E94" s="134"/>
      <c r="F94" s="134"/>
      <c r="G94" s="134"/>
      <c r="H94" s="134"/>
      <c r="I94" s="134"/>
      <c r="J94" s="134"/>
      <c r="K94" s="134"/>
      <c r="L94" s="148">
        <v>0</v>
      </c>
      <c r="M94" s="148">
        <v>0</v>
      </c>
      <c r="N94" s="148">
        <v>0</v>
      </c>
      <c r="O94" s="148">
        <v>0</v>
      </c>
      <c r="P94" s="148">
        <v>0</v>
      </c>
      <c r="Q94" s="147">
        <v>0</v>
      </c>
    </row>
    <row r="95" spans="1:17" ht="21.75" customHeight="1">
      <c r="A95" s="133" t="s">
        <v>186</v>
      </c>
      <c r="B95" s="132" t="s">
        <v>500</v>
      </c>
      <c r="C95" s="135">
        <v>16.3565</v>
      </c>
      <c r="D95" s="135">
        <v>157.1704</v>
      </c>
      <c r="E95" s="135">
        <v>102.1625</v>
      </c>
      <c r="F95" s="135">
        <v>105.3347</v>
      </c>
      <c r="G95" s="135">
        <v>26.2533</v>
      </c>
      <c r="H95" s="135">
        <v>37.9559</v>
      </c>
      <c r="I95" s="135">
        <v>27.5148</v>
      </c>
      <c r="J95" s="135">
        <v>47</v>
      </c>
      <c r="K95" s="135">
        <v>47</v>
      </c>
      <c r="L95" s="148">
        <v>61.0302940129495</v>
      </c>
      <c r="M95" s="148">
        <v>79.24886781504381</v>
      </c>
      <c r="N95" s="148">
        <v>102.90599367969136</v>
      </c>
      <c r="O95" s="148">
        <v>133.62517127587844</v>
      </c>
      <c r="P95" s="148">
        <v>173.51454235101266</v>
      </c>
      <c r="Q95" s="147">
        <v>225.31156457882298</v>
      </c>
    </row>
    <row r="96" spans="1:17" ht="21.75" customHeight="1">
      <c r="A96" s="149">
        <v>2250</v>
      </c>
      <c r="B96" s="132" t="s">
        <v>499</v>
      </c>
      <c r="C96" s="135">
        <v>10.212200000000001</v>
      </c>
      <c r="D96" s="135">
        <v>17.5553</v>
      </c>
      <c r="E96" s="135">
        <v>17.4356</v>
      </c>
      <c r="F96" s="135">
        <v>34.2833</v>
      </c>
      <c r="G96" s="135">
        <v>7.5161</v>
      </c>
      <c r="H96" s="135">
        <v>6.8376</v>
      </c>
      <c r="I96" s="135">
        <v>38.304</v>
      </c>
      <c r="J96" s="135">
        <v>42.9282</v>
      </c>
      <c r="K96" s="135">
        <v>26.195500000000003</v>
      </c>
      <c r="L96" s="148">
        <v>34.0152992939621</v>
      </c>
      <c r="M96" s="148">
        <v>44.16944078402086</v>
      </c>
      <c r="N96" s="148">
        <v>57.35476505183735</v>
      </c>
      <c r="O96" s="148">
        <v>74.47613136504837</v>
      </c>
      <c r="P96" s="148">
        <v>96.70851476927557</v>
      </c>
      <c r="Q96" s="147">
        <v>125.57764021116077</v>
      </c>
    </row>
    <row r="97" spans="1:17" ht="21.75" customHeight="1">
      <c r="A97" s="149">
        <v>2251</v>
      </c>
      <c r="B97" s="132" t="s">
        <v>498</v>
      </c>
      <c r="C97" s="135">
        <v>0.3618</v>
      </c>
      <c r="D97" s="135">
        <v>0.3373</v>
      </c>
      <c r="E97" s="135">
        <v>0.3832</v>
      </c>
      <c r="F97" s="135">
        <v>0.3626</v>
      </c>
      <c r="G97" s="135">
        <v>0.5009</v>
      </c>
      <c r="H97" s="135">
        <v>0.3517</v>
      </c>
      <c r="I97" s="135">
        <v>0.46270000000000006</v>
      </c>
      <c r="J97" s="135">
        <v>0.7397</v>
      </c>
      <c r="K97" s="135">
        <v>0.9895999999999999</v>
      </c>
      <c r="L97" s="148">
        <v>1.28501231819606</v>
      </c>
      <c r="M97" s="148">
        <v>1.6686102040376032</v>
      </c>
      <c r="N97" s="148">
        <v>2.16671853926431</v>
      </c>
      <c r="O97" s="148">
        <v>2.8135206275448787</v>
      </c>
      <c r="P97" s="148">
        <v>3.6534040661821727</v>
      </c>
      <c r="Q97" s="147">
        <v>4.744006900153259</v>
      </c>
    </row>
    <row r="98" spans="1:17" ht="21.75" customHeight="1">
      <c r="A98" s="146" t="s">
        <v>158</v>
      </c>
      <c r="B98" s="132" t="s">
        <v>497</v>
      </c>
      <c r="C98" s="139">
        <f aca="true" t="shared" si="8" ref="C98:Q98">SUM(C99:C102,C105:C114,C121:C122,C125,C132,C135:C145,C147:C163,C171)</f>
        <v>497.6142</v>
      </c>
      <c r="D98" s="139">
        <f t="shared" si="8"/>
        <v>614.017</v>
      </c>
      <c r="E98" s="139">
        <f t="shared" si="8"/>
        <v>656.1051999999999</v>
      </c>
      <c r="F98" s="139">
        <f t="shared" si="8"/>
        <v>678.1859</v>
      </c>
      <c r="G98" s="139">
        <f t="shared" si="8"/>
        <v>820.9644999999999</v>
      </c>
      <c r="H98" s="139">
        <f t="shared" si="8"/>
        <v>1125.7854</v>
      </c>
      <c r="I98" s="139">
        <f t="shared" si="8"/>
        <v>976.6049</v>
      </c>
      <c r="J98" s="139">
        <f t="shared" si="8"/>
        <v>1435.3023</v>
      </c>
      <c r="K98" s="139">
        <f t="shared" si="8"/>
        <v>1458.2118999999996</v>
      </c>
      <c r="L98" s="139">
        <f t="shared" si="8"/>
        <v>1749.85428</v>
      </c>
      <c r="M98" s="139">
        <f t="shared" si="8"/>
        <v>2099.8251359999995</v>
      </c>
      <c r="N98" s="139">
        <f t="shared" si="8"/>
        <v>2519.7901632</v>
      </c>
      <c r="O98" s="139">
        <f t="shared" si="8"/>
        <v>3023.74819584</v>
      </c>
      <c r="P98" s="139">
        <f t="shared" si="8"/>
        <v>3628.4978350079996</v>
      </c>
      <c r="Q98" s="139">
        <f t="shared" si="8"/>
        <v>4354.1974020096</v>
      </c>
    </row>
    <row r="99" spans="1:17" ht="21.75" customHeight="1">
      <c r="A99" s="142">
        <v>2401</v>
      </c>
      <c r="B99" s="132" t="s">
        <v>268</v>
      </c>
      <c r="C99" s="135">
        <v>48.8908</v>
      </c>
      <c r="D99" s="135">
        <v>54.514799999999994</v>
      </c>
      <c r="E99" s="135">
        <v>54.21799999999999</v>
      </c>
      <c r="F99" s="135">
        <v>55.4916</v>
      </c>
      <c r="G99" s="135">
        <v>97.1054</v>
      </c>
      <c r="H99" s="135">
        <v>154.0356</v>
      </c>
      <c r="I99" s="135">
        <v>94.9481</v>
      </c>
      <c r="J99" s="135">
        <v>223.43779999999998</v>
      </c>
      <c r="K99" s="135">
        <v>224.4564</v>
      </c>
      <c r="L99" s="135">
        <v>269.34767999999997</v>
      </c>
      <c r="M99" s="135">
        <v>323.21721599999995</v>
      </c>
      <c r="N99" s="135">
        <v>387.86065919999993</v>
      </c>
      <c r="O99" s="135">
        <v>465.43279103999987</v>
      </c>
      <c r="P99" s="135">
        <v>558.5193492479998</v>
      </c>
      <c r="Q99" s="138">
        <v>670.2232190975998</v>
      </c>
    </row>
    <row r="100" spans="1:17" ht="21.75" customHeight="1">
      <c r="A100" s="142">
        <v>2402</v>
      </c>
      <c r="B100" s="132" t="s">
        <v>496</v>
      </c>
      <c r="C100" s="135">
        <v>6.8049</v>
      </c>
      <c r="D100" s="135">
        <v>7.5826</v>
      </c>
      <c r="E100" s="135">
        <v>6.9899000000000004</v>
      </c>
      <c r="F100" s="135">
        <v>7.0351</v>
      </c>
      <c r="G100" s="135">
        <v>7.4369000000000005</v>
      </c>
      <c r="H100" s="135">
        <v>14.2107</v>
      </c>
      <c r="I100" s="135">
        <v>8.4854</v>
      </c>
      <c r="J100" s="135">
        <v>16.3673</v>
      </c>
      <c r="K100" s="135">
        <v>19.570899999999998</v>
      </c>
      <c r="L100" s="135">
        <v>23.485079999999996</v>
      </c>
      <c r="M100" s="135">
        <v>28.182095999999994</v>
      </c>
      <c r="N100" s="135">
        <v>33.81851519999999</v>
      </c>
      <c r="O100" s="135">
        <v>40.58221823999999</v>
      </c>
      <c r="P100" s="135">
        <v>48.69866188799998</v>
      </c>
      <c r="Q100" s="138">
        <v>58.438394265599975</v>
      </c>
    </row>
    <row r="101" spans="1:17" ht="21.75" customHeight="1">
      <c r="A101" s="142">
        <v>2403</v>
      </c>
      <c r="B101" s="132" t="s">
        <v>495</v>
      </c>
      <c r="C101" s="135">
        <v>28.4617</v>
      </c>
      <c r="D101" s="135">
        <v>32.929</v>
      </c>
      <c r="E101" s="135">
        <v>29.274700000000003</v>
      </c>
      <c r="F101" s="135">
        <v>33.1667</v>
      </c>
      <c r="G101" s="135">
        <v>30.6917</v>
      </c>
      <c r="H101" s="135">
        <v>33.7098</v>
      </c>
      <c r="I101" s="135">
        <v>35.6173</v>
      </c>
      <c r="J101" s="135">
        <v>44.6761</v>
      </c>
      <c r="K101" s="135">
        <v>59.4013</v>
      </c>
      <c r="L101" s="135">
        <v>71.28156</v>
      </c>
      <c r="M101" s="135">
        <v>85.537872</v>
      </c>
      <c r="N101" s="135">
        <v>102.64544639999998</v>
      </c>
      <c r="O101" s="135">
        <v>123.17453567999998</v>
      </c>
      <c r="P101" s="135">
        <v>147.80944281599997</v>
      </c>
      <c r="Q101" s="138">
        <v>177.37133137919997</v>
      </c>
    </row>
    <row r="102" spans="1:17" ht="21.75" customHeight="1">
      <c r="A102" s="142">
        <v>2404</v>
      </c>
      <c r="B102" s="132" t="s">
        <v>494</v>
      </c>
      <c r="C102" s="135">
        <v>1.0395</v>
      </c>
      <c r="D102" s="135">
        <v>2.3232</v>
      </c>
      <c r="E102" s="135">
        <v>2.9944</v>
      </c>
      <c r="F102" s="135">
        <v>1.7406</v>
      </c>
      <c r="G102" s="135">
        <v>3.7314999999999996</v>
      </c>
      <c r="H102" s="135">
        <v>5.430700000000001</v>
      </c>
      <c r="I102" s="135">
        <v>0.9296000000000001</v>
      </c>
      <c r="J102" s="135">
        <v>0.9878</v>
      </c>
      <c r="K102" s="135">
        <v>0.755</v>
      </c>
      <c r="L102" s="135">
        <v>0.9059999999999999</v>
      </c>
      <c r="M102" s="135">
        <v>1.0872</v>
      </c>
      <c r="N102" s="135">
        <v>1.3046399999999998</v>
      </c>
      <c r="O102" s="135">
        <v>1.5655679999999996</v>
      </c>
      <c r="P102" s="135">
        <v>1.8786815999999995</v>
      </c>
      <c r="Q102" s="138">
        <v>2.2544179199999994</v>
      </c>
    </row>
    <row r="103" spans="1:17" ht="21" customHeight="1">
      <c r="A103" s="133">
        <v>192</v>
      </c>
      <c r="B103" s="132" t="s">
        <v>493</v>
      </c>
      <c r="C103" s="134"/>
      <c r="D103" s="134"/>
      <c r="E103" s="134"/>
      <c r="F103" s="134"/>
      <c r="G103" s="134"/>
      <c r="H103" s="134"/>
      <c r="I103" s="134"/>
      <c r="J103" s="134"/>
      <c r="K103" s="134"/>
      <c r="L103" s="135"/>
      <c r="M103" s="135"/>
      <c r="N103" s="135"/>
      <c r="O103" s="135"/>
      <c r="P103" s="135"/>
      <c r="Q103" s="138"/>
    </row>
    <row r="104" spans="1:17" ht="21.75" customHeight="1">
      <c r="A104" s="133">
        <v>800</v>
      </c>
      <c r="B104" s="132" t="s">
        <v>447</v>
      </c>
      <c r="C104" s="134"/>
      <c r="D104" s="134"/>
      <c r="E104" s="134"/>
      <c r="F104" s="134"/>
      <c r="G104" s="134"/>
      <c r="H104" s="134"/>
      <c r="I104" s="134"/>
      <c r="J104" s="134"/>
      <c r="K104" s="134"/>
      <c r="L104" s="135"/>
      <c r="M104" s="135"/>
      <c r="N104" s="135"/>
      <c r="O104" s="135"/>
      <c r="P104" s="135"/>
      <c r="Q104" s="138"/>
    </row>
    <row r="105" spans="1:17" ht="21.75" customHeight="1">
      <c r="A105" s="142">
        <v>2405</v>
      </c>
      <c r="B105" s="132" t="s">
        <v>261</v>
      </c>
      <c r="C105" s="135">
        <v>4.3149</v>
      </c>
      <c r="D105" s="135">
        <v>3.8919</v>
      </c>
      <c r="E105" s="135">
        <v>4.3316</v>
      </c>
      <c r="F105" s="135">
        <v>4.5137</v>
      </c>
      <c r="G105" s="135">
        <v>4.6967</v>
      </c>
      <c r="H105" s="135">
        <v>4.6333</v>
      </c>
      <c r="I105" s="135">
        <v>6.678</v>
      </c>
      <c r="J105" s="135">
        <v>9.0936</v>
      </c>
      <c r="K105" s="135">
        <v>6.0197</v>
      </c>
      <c r="L105" s="135">
        <v>7.22364</v>
      </c>
      <c r="M105" s="135">
        <v>8.668368</v>
      </c>
      <c r="N105" s="135">
        <v>10.402041599999999</v>
      </c>
      <c r="O105" s="135">
        <v>12.482449919999999</v>
      </c>
      <c r="P105" s="135">
        <v>14.978939903999997</v>
      </c>
      <c r="Q105" s="138">
        <v>17.974727884799997</v>
      </c>
    </row>
    <row r="106" spans="1:17" ht="21.75" customHeight="1">
      <c r="A106" s="142">
        <v>2406</v>
      </c>
      <c r="B106" s="132" t="s">
        <v>492</v>
      </c>
      <c r="C106" s="135">
        <v>56.2682</v>
      </c>
      <c r="D106" s="135">
        <v>57.196000000000005</v>
      </c>
      <c r="E106" s="135">
        <v>42.552</v>
      </c>
      <c r="F106" s="135">
        <v>77.7803</v>
      </c>
      <c r="G106" s="135">
        <v>86.303</v>
      </c>
      <c r="H106" s="135">
        <v>56.3314</v>
      </c>
      <c r="I106" s="135">
        <v>74.5569</v>
      </c>
      <c r="J106" s="135">
        <v>101.5518</v>
      </c>
      <c r="K106" s="135">
        <v>124.49510000000001</v>
      </c>
      <c r="L106" s="135">
        <v>149.39412000000002</v>
      </c>
      <c r="M106" s="135">
        <v>179.27294400000002</v>
      </c>
      <c r="N106" s="135">
        <v>215.1275328</v>
      </c>
      <c r="O106" s="135">
        <v>258.15303936</v>
      </c>
      <c r="P106" s="135">
        <v>309.78364723199996</v>
      </c>
      <c r="Q106" s="138">
        <v>371.74037667839997</v>
      </c>
    </row>
    <row r="107" spans="1:17" ht="21.75" customHeight="1">
      <c r="A107" s="142">
        <v>2407</v>
      </c>
      <c r="B107" s="132" t="s">
        <v>256</v>
      </c>
      <c r="C107" s="135">
        <v>3.5477</v>
      </c>
      <c r="D107" s="135">
        <v>3.8417000000000003</v>
      </c>
      <c r="E107" s="135">
        <v>4.7539</v>
      </c>
      <c r="F107" s="135">
        <v>4.7014</v>
      </c>
      <c r="G107" s="135">
        <v>4.655</v>
      </c>
      <c r="H107" s="135">
        <v>6.797999999999999</v>
      </c>
      <c r="I107" s="135">
        <v>6.665900000000001</v>
      </c>
      <c r="J107" s="135">
        <v>8.808</v>
      </c>
      <c r="K107" s="135">
        <v>8.8077</v>
      </c>
      <c r="L107" s="135">
        <v>10.56924</v>
      </c>
      <c r="M107" s="135">
        <v>12.683088</v>
      </c>
      <c r="N107" s="135">
        <v>15.2197056</v>
      </c>
      <c r="O107" s="135">
        <v>18.263646719999997</v>
      </c>
      <c r="P107" s="135">
        <v>21.916376063999994</v>
      </c>
      <c r="Q107" s="138">
        <v>26.29965127679999</v>
      </c>
    </row>
    <row r="108" spans="1:17" ht="21.75" customHeight="1">
      <c r="A108" s="142">
        <v>2408</v>
      </c>
      <c r="B108" s="132" t="s">
        <v>491</v>
      </c>
      <c r="C108" s="135">
        <v>13.6076</v>
      </c>
      <c r="D108" s="135">
        <v>15.4437</v>
      </c>
      <c r="E108" s="135">
        <v>17.2053</v>
      </c>
      <c r="F108" s="135">
        <v>24.9956</v>
      </c>
      <c r="G108" s="135">
        <v>26.1925</v>
      </c>
      <c r="H108" s="135">
        <v>16.9644</v>
      </c>
      <c r="I108" s="135">
        <v>11.7879</v>
      </c>
      <c r="J108" s="135">
        <v>16.495</v>
      </c>
      <c r="K108" s="135">
        <v>18.9543</v>
      </c>
      <c r="L108" s="135">
        <v>22.74516</v>
      </c>
      <c r="M108" s="135">
        <v>27.294192</v>
      </c>
      <c r="N108" s="135">
        <v>32.7530304</v>
      </c>
      <c r="O108" s="135">
        <v>39.30363648</v>
      </c>
      <c r="P108" s="135">
        <v>47.164363776</v>
      </c>
      <c r="Q108" s="138">
        <v>56.597236531200004</v>
      </c>
    </row>
    <row r="109" spans="1:17" ht="21.75" customHeight="1">
      <c r="A109" s="142">
        <v>2415</v>
      </c>
      <c r="B109" s="132" t="s">
        <v>490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8">
        <v>0</v>
      </c>
    </row>
    <row r="110" spans="1:17" ht="21.75" customHeight="1">
      <c r="A110" s="142">
        <v>2416</v>
      </c>
      <c r="B110" s="132" t="s">
        <v>489</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8">
        <v>0</v>
      </c>
    </row>
    <row r="111" spans="1:17" ht="21.75" customHeight="1">
      <c r="A111" s="142">
        <v>2425</v>
      </c>
      <c r="B111" s="132" t="s">
        <v>488</v>
      </c>
      <c r="C111" s="135">
        <v>8.814300000000001</v>
      </c>
      <c r="D111" s="135">
        <v>8.8522</v>
      </c>
      <c r="E111" s="135">
        <v>11.0705</v>
      </c>
      <c r="F111" s="135">
        <v>10.962</v>
      </c>
      <c r="G111" s="135">
        <v>9.8107</v>
      </c>
      <c r="H111" s="135">
        <v>11.4946</v>
      </c>
      <c r="I111" s="135">
        <v>13.656600000000001</v>
      </c>
      <c r="J111" s="135">
        <v>16.0683</v>
      </c>
      <c r="K111" s="135">
        <v>16.8576</v>
      </c>
      <c r="L111" s="135">
        <v>20.22912</v>
      </c>
      <c r="M111" s="135">
        <v>24.274944</v>
      </c>
      <c r="N111" s="135">
        <v>29.1299328</v>
      </c>
      <c r="O111" s="135">
        <v>34.955919359999996</v>
      </c>
      <c r="P111" s="135">
        <v>41.947103231999996</v>
      </c>
      <c r="Q111" s="138">
        <v>50.336523878399994</v>
      </c>
    </row>
    <row r="112" spans="1:17" ht="21.75" customHeight="1">
      <c r="A112" s="142">
        <v>2435</v>
      </c>
      <c r="B112" s="132" t="s">
        <v>487</v>
      </c>
      <c r="C112" s="135">
        <v>34.3278</v>
      </c>
      <c r="D112" s="135">
        <v>36.3892</v>
      </c>
      <c r="E112" s="135">
        <v>39.715</v>
      </c>
      <c r="F112" s="135">
        <v>15.2177</v>
      </c>
      <c r="G112" s="135">
        <v>10.0689</v>
      </c>
      <c r="H112" s="135">
        <v>5.4178</v>
      </c>
      <c r="I112" s="135">
        <v>15.4221</v>
      </c>
      <c r="J112" s="135">
        <v>31.4126</v>
      </c>
      <c r="K112" s="135">
        <v>27.4052</v>
      </c>
      <c r="L112" s="135">
        <v>32.88624</v>
      </c>
      <c r="M112" s="135">
        <v>39.463488</v>
      </c>
      <c r="N112" s="135">
        <v>47.356185599999996</v>
      </c>
      <c r="O112" s="135">
        <v>56.827422719999994</v>
      </c>
      <c r="P112" s="135">
        <v>68.19290726399998</v>
      </c>
      <c r="Q112" s="138">
        <v>81.83148871679998</v>
      </c>
    </row>
    <row r="113" spans="1:17" ht="37.5" customHeight="1">
      <c r="A113" s="142">
        <v>2501</v>
      </c>
      <c r="B113" s="132" t="s">
        <v>486</v>
      </c>
      <c r="C113" s="135">
        <v>20.3284</v>
      </c>
      <c r="D113" s="135">
        <v>20.7993</v>
      </c>
      <c r="E113" s="135">
        <v>22.1464</v>
      </c>
      <c r="F113" s="135">
        <v>24.0639</v>
      </c>
      <c r="G113" s="135">
        <v>28.065</v>
      </c>
      <c r="H113" s="135">
        <v>32.0752</v>
      </c>
      <c r="I113" s="135">
        <v>25.464299999999998</v>
      </c>
      <c r="J113" s="135">
        <v>25.9202</v>
      </c>
      <c r="K113" s="135">
        <v>30.055100000000003</v>
      </c>
      <c r="L113" s="135">
        <v>36.066120000000005</v>
      </c>
      <c r="M113" s="135">
        <v>43.279344</v>
      </c>
      <c r="N113" s="135">
        <v>51.9352128</v>
      </c>
      <c r="O113" s="135">
        <v>62.32225536</v>
      </c>
      <c r="P113" s="135">
        <v>74.786706432</v>
      </c>
      <c r="Q113" s="138">
        <v>89.7440477184</v>
      </c>
    </row>
    <row r="114" spans="1:17" ht="21.75" customHeight="1">
      <c r="A114" s="142">
        <v>2505</v>
      </c>
      <c r="B114" s="132" t="s">
        <v>485</v>
      </c>
      <c r="C114" s="135">
        <v>0.7421</v>
      </c>
      <c r="D114" s="135">
        <v>3.5</v>
      </c>
      <c r="E114" s="135">
        <v>4</v>
      </c>
      <c r="F114" s="135">
        <v>6.15</v>
      </c>
      <c r="G114" s="135">
        <v>79.5709</v>
      </c>
      <c r="H114" s="135">
        <v>86.475</v>
      </c>
      <c r="I114" s="135">
        <v>136.80610000000001</v>
      </c>
      <c r="J114" s="135">
        <v>151.75</v>
      </c>
      <c r="K114" s="135">
        <v>160.25</v>
      </c>
      <c r="L114" s="135">
        <v>192.29999999999998</v>
      </c>
      <c r="M114" s="135">
        <v>230.75999999999996</v>
      </c>
      <c r="N114" s="135">
        <v>276.9119999999999</v>
      </c>
      <c r="O114" s="135">
        <v>332.2943999999999</v>
      </c>
      <c r="P114" s="135">
        <v>398.75327999999985</v>
      </c>
      <c r="Q114" s="138">
        <v>478.5039359999998</v>
      </c>
    </row>
    <row r="115" spans="1:17" ht="26.25" customHeight="1">
      <c r="A115" s="133">
        <v>701</v>
      </c>
      <c r="B115" s="132" t="s">
        <v>484</v>
      </c>
      <c r="C115" s="134"/>
      <c r="D115" s="134"/>
      <c r="E115" s="134"/>
      <c r="F115" s="134"/>
      <c r="G115" s="134"/>
      <c r="H115" s="134"/>
      <c r="I115" s="134"/>
      <c r="J115" s="134"/>
      <c r="K115" s="134"/>
      <c r="L115" s="135"/>
      <c r="M115" s="135"/>
      <c r="N115" s="135"/>
      <c r="O115" s="135"/>
      <c r="P115" s="135"/>
      <c r="Q115" s="138"/>
    </row>
    <row r="116" spans="1:17" ht="28.5" customHeight="1">
      <c r="A116" s="133"/>
      <c r="B116" s="132" t="s">
        <v>483</v>
      </c>
      <c r="C116" s="134"/>
      <c r="D116" s="134"/>
      <c r="E116" s="134"/>
      <c r="F116" s="134"/>
      <c r="G116" s="134"/>
      <c r="H116" s="134"/>
      <c r="I116" s="134"/>
      <c r="J116" s="134"/>
      <c r="K116" s="134"/>
      <c r="L116" s="135"/>
      <c r="M116" s="135"/>
      <c r="N116" s="135"/>
      <c r="O116" s="135"/>
      <c r="P116" s="135"/>
      <c r="Q116" s="138"/>
    </row>
    <row r="117" spans="1:17" ht="21" customHeight="1">
      <c r="A117" s="133"/>
      <c r="B117" s="132" t="s">
        <v>482</v>
      </c>
      <c r="C117" s="134"/>
      <c r="D117" s="134"/>
      <c r="E117" s="134"/>
      <c r="F117" s="134"/>
      <c r="G117" s="134"/>
      <c r="H117" s="134"/>
      <c r="I117" s="134"/>
      <c r="J117" s="134"/>
      <c r="K117" s="134"/>
      <c r="L117" s="135"/>
      <c r="M117" s="135"/>
      <c r="N117" s="135"/>
      <c r="O117" s="135"/>
      <c r="P117" s="135"/>
      <c r="Q117" s="138"/>
    </row>
    <row r="118" spans="1:17" ht="28.5" customHeight="1">
      <c r="A118" s="133"/>
      <c r="B118" s="132" t="s">
        <v>481</v>
      </c>
      <c r="C118" s="134"/>
      <c r="D118" s="134"/>
      <c r="E118" s="134"/>
      <c r="F118" s="134"/>
      <c r="G118" s="134"/>
      <c r="H118" s="134"/>
      <c r="I118" s="134"/>
      <c r="J118" s="134"/>
      <c r="K118" s="134"/>
      <c r="L118" s="135"/>
      <c r="M118" s="135"/>
      <c r="N118" s="135"/>
      <c r="O118" s="135"/>
      <c r="P118" s="135"/>
      <c r="Q118" s="138"/>
    </row>
    <row r="119" spans="1:17" ht="28.5" customHeight="1">
      <c r="A119" s="133"/>
      <c r="B119" s="132" t="s">
        <v>480</v>
      </c>
      <c r="C119" s="134"/>
      <c r="D119" s="134"/>
      <c r="E119" s="134"/>
      <c r="F119" s="134"/>
      <c r="G119" s="134"/>
      <c r="H119" s="134"/>
      <c r="I119" s="134"/>
      <c r="J119" s="134"/>
      <c r="K119" s="134"/>
      <c r="L119" s="135"/>
      <c r="M119" s="135"/>
      <c r="N119" s="135"/>
      <c r="O119" s="135"/>
      <c r="P119" s="135"/>
      <c r="Q119" s="138"/>
    </row>
    <row r="120" spans="1:17" ht="21.75" customHeight="1">
      <c r="A120" s="133">
        <v>796</v>
      </c>
      <c r="B120" s="132" t="s">
        <v>479</v>
      </c>
      <c r="C120" s="134"/>
      <c r="D120" s="134"/>
      <c r="E120" s="134"/>
      <c r="F120" s="134"/>
      <c r="G120" s="134"/>
      <c r="H120" s="134"/>
      <c r="I120" s="134"/>
      <c r="J120" s="134"/>
      <c r="K120" s="134"/>
      <c r="L120" s="135"/>
      <c r="M120" s="135"/>
      <c r="N120" s="135"/>
      <c r="O120" s="135"/>
      <c r="P120" s="135"/>
      <c r="Q120" s="138"/>
    </row>
    <row r="121" spans="1:17" ht="21.75" customHeight="1">
      <c r="A121" s="142">
        <v>2506</v>
      </c>
      <c r="B121" s="132" t="s">
        <v>246</v>
      </c>
      <c r="C121" s="135">
        <v>0.0524</v>
      </c>
      <c r="D121" s="135">
        <v>3.698</v>
      </c>
      <c r="E121" s="135">
        <v>4.0001999999999995</v>
      </c>
      <c r="F121" s="135">
        <v>2</v>
      </c>
      <c r="G121" s="135">
        <v>5.985</v>
      </c>
      <c r="H121" s="135">
        <v>0.9</v>
      </c>
      <c r="I121" s="135">
        <v>32.5</v>
      </c>
      <c r="J121" s="135">
        <v>11.1117</v>
      </c>
      <c r="K121" s="135">
        <v>5.6408000000000005</v>
      </c>
      <c r="L121" s="135">
        <v>6.768960000000001</v>
      </c>
      <c r="M121" s="135">
        <v>8.122752</v>
      </c>
      <c r="N121" s="135">
        <v>9.7473024</v>
      </c>
      <c r="O121" s="135">
        <v>11.69676288</v>
      </c>
      <c r="P121" s="135">
        <v>14.036115456</v>
      </c>
      <c r="Q121" s="138">
        <v>16.8433385472</v>
      </c>
    </row>
    <row r="122" spans="1:17" ht="21.75" customHeight="1">
      <c r="A122" s="142">
        <v>2515</v>
      </c>
      <c r="B122" s="132" t="s">
        <v>478</v>
      </c>
      <c r="C122" s="135">
        <v>20.6015</v>
      </c>
      <c r="D122" s="135">
        <v>52.984700000000004</v>
      </c>
      <c r="E122" s="135">
        <v>79.1463</v>
      </c>
      <c r="F122" s="135">
        <v>60.972</v>
      </c>
      <c r="G122" s="135">
        <v>52.8575</v>
      </c>
      <c r="H122" s="135">
        <v>26.022199999999998</v>
      </c>
      <c r="I122" s="135">
        <v>41.7149</v>
      </c>
      <c r="J122" s="135">
        <v>43.893100000000004</v>
      </c>
      <c r="K122" s="135">
        <v>95.9889</v>
      </c>
      <c r="L122" s="135">
        <v>115.18668</v>
      </c>
      <c r="M122" s="135">
        <v>138.22401599999998</v>
      </c>
      <c r="N122" s="135">
        <v>165.86881919999996</v>
      </c>
      <c r="O122" s="135">
        <v>199.04258303999995</v>
      </c>
      <c r="P122" s="135">
        <v>238.85109964799994</v>
      </c>
      <c r="Q122" s="138">
        <v>286.62131957759993</v>
      </c>
    </row>
    <row r="123" spans="1:17" ht="21.75" customHeight="1">
      <c r="A123" s="142">
        <v>2551</v>
      </c>
      <c r="B123" s="132" t="s">
        <v>477</v>
      </c>
      <c r="C123" s="134"/>
      <c r="D123" s="134"/>
      <c r="E123" s="134"/>
      <c r="F123" s="134"/>
      <c r="G123" s="134"/>
      <c r="H123" s="134"/>
      <c r="I123" s="134"/>
      <c r="J123" s="134"/>
      <c r="K123" s="134"/>
      <c r="L123" s="135"/>
      <c r="M123" s="135"/>
      <c r="N123" s="135"/>
      <c r="O123" s="135"/>
      <c r="P123" s="135"/>
      <c r="Q123" s="138"/>
    </row>
    <row r="124" spans="1:17" ht="21.75" customHeight="1">
      <c r="A124" s="142">
        <v>2552</v>
      </c>
      <c r="B124" s="132" t="s">
        <v>476</v>
      </c>
      <c r="C124" s="134"/>
      <c r="D124" s="134"/>
      <c r="E124" s="134"/>
      <c r="F124" s="134"/>
      <c r="G124" s="134"/>
      <c r="H124" s="134"/>
      <c r="I124" s="134"/>
      <c r="J124" s="134"/>
      <c r="K124" s="134"/>
      <c r="L124" s="135"/>
      <c r="M124" s="135"/>
      <c r="N124" s="135"/>
      <c r="O124" s="135"/>
      <c r="P124" s="135"/>
      <c r="Q124" s="138"/>
    </row>
    <row r="125" spans="1:17" ht="21.75" customHeight="1">
      <c r="A125" s="142">
        <v>2575</v>
      </c>
      <c r="B125" s="132" t="s">
        <v>238</v>
      </c>
      <c r="C125" s="135">
        <v>0.4648</v>
      </c>
      <c r="D125" s="135">
        <v>0.4836</v>
      </c>
      <c r="E125" s="135">
        <v>1.0936</v>
      </c>
      <c r="F125" s="135">
        <v>0.9881</v>
      </c>
      <c r="G125" s="135">
        <v>1.3693</v>
      </c>
      <c r="H125" s="135">
        <v>0.3973</v>
      </c>
      <c r="I125" s="135">
        <v>0.7245999999999999</v>
      </c>
      <c r="J125" s="135">
        <v>1.5022</v>
      </c>
      <c r="K125" s="135">
        <v>1.1</v>
      </c>
      <c r="L125" s="135">
        <v>1.32</v>
      </c>
      <c r="M125" s="135">
        <v>1.584</v>
      </c>
      <c r="N125" s="135">
        <v>1.9008</v>
      </c>
      <c r="O125" s="135">
        <v>2.28096</v>
      </c>
      <c r="P125" s="135">
        <v>2.7371519999999996</v>
      </c>
      <c r="Q125" s="138">
        <v>3.2845823999999992</v>
      </c>
    </row>
    <row r="126" spans="1:17" ht="18.75" customHeight="1">
      <c r="A126" s="142">
        <v>2700</v>
      </c>
      <c r="B126" s="132" t="s">
        <v>475</v>
      </c>
      <c r="C126" s="134"/>
      <c r="D126" s="134"/>
      <c r="E126" s="134"/>
      <c r="F126" s="134"/>
      <c r="G126" s="134"/>
      <c r="H126" s="134"/>
      <c r="I126" s="134"/>
      <c r="J126" s="134"/>
      <c r="K126" s="134"/>
      <c r="L126" s="135"/>
      <c r="M126" s="135"/>
      <c r="N126" s="135"/>
      <c r="O126" s="135"/>
      <c r="P126" s="135"/>
      <c r="Q126" s="138"/>
    </row>
    <row r="127" spans="1:17" ht="18.75" customHeight="1">
      <c r="A127" s="133"/>
      <c r="B127" s="132" t="s">
        <v>233</v>
      </c>
      <c r="C127" s="134"/>
      <c r="D127" s="134"/>
      <c r="E127" s="134"/>
      <c r="F127" s="134"/>
      <c r="G127" s="134"/>
      <c r="H127" s="134"/>
      <c r="I127" s="134"/>
      <c r="J127" s="134"/>
      <c r="K127" s="134"/>
      <c r="L127" s="135"/>
      <c r="M127" s="135"/>
      <c r="N127" s="135"/>
      <c r="O127" s="135"/>
      <c r="P127" s="135"/>
      <c r="Q127" s="138"/>
    </row>
    <row r="128" spans="1:17" ht="18.75" customHeight="1">
      <c r="A128" s="133"/>
      <c r="B128" s="132" t="s">
        <v>232</v>
      </c>
      <c r="C128" s="134"/>
      <c r="D128" s="134"/>
      <c r="E128" s="134"/>
      <c r="F128" s="134"/>
      <c r="G128" s="134"/>
      <c r="H128" s="134"/>
      <c r="I128" s="134"/>
      <c r="J128" s="134"/>
      <c r="K128" s="134"/>
      <c r="L128" s="135"/>
      <c r="M128" s="135"/>
      <c r="N128" s="135"/>
      <c r="O128" s="135"/>
      <c r="P128" s="135"/>
      <c r="Q128" s="138"/>
    </row>
    <row r="129" spans="1:17" ht="18.75" customHeight="1">
      <c r="A129" s="142">
        <v>2701</v>
      </c>
      <c r="B129" s="132" t="s">
        <v>474</v>
      </c>
      <c r="C129" s="134"/>
      <c r="D129" s="134"/>
      <c r="E129" s="134"/>
      <c r="F129" s="134"/>
      <c r="G129" s="134"/>
      <c r="H129" s="134"/>
      <c r="I129" s="134"/>
      <c r="J129" s="134"/>
      <c r="K129" s="134"/>
      <c r="L129" s="135"/>
      <c r="M129" s="135"/>
      <c r="N129" s="135"/>
      <c r="O129" s="135"/>
      <c r="P129" s="135"/>
      <c r="Q129" s="138"/>
    </row>
    <row r="130" spans="1:17" ht="18.75" customHeight="1">
      <c r="A130" s="133"/>
      <c r="B130" s="132" t="s">
        <v>233</v>
      </c>
      <c r="C130" s="134"/>
      <c r="D130" s="134"/>
      <c r="E130" s="134"/>
      <c r="F130" s="134"/>
      <c r="G130" s="134"/>
      <c r="H130" s="134"/>
      <c r="I130" s="134"/>
      <c r="J130" s="134"/>
      <c r="K130" s="134"/>
      <c r="L130" s="135"/>
      <c r="M130" s="135"/>
      <c r="N130" s="135"/>
      <c r="O130" s="135"/>
      <c r="P130" s="135"/>
      <c r="Q130" s="138"/>
    </row>
    <row r="131" spans="1:17" ht="18.75" customHeight="1">
      <c r="A131" s="133"/>
      <c r="B131" s="132" t="s">
        <v>232</v>
      </c>
      <c r="C131" s="134"/>
      <c r="D131" s="134"/>
      <c r="E131" s="134"/>
      <c r="F131" s="134"/>
      <c r="G131" s="134"/>
      <c r="H131" s="134"/>
      <c r="I131" s="134"/>
      <c r="J131" s="134"/>
      <c r="K131" s="134"/>
      <c r="L131" s="135"/>
      <c r="M131" s="135"/>
      <c r="N131" s="135"/>
      <c r="O131" s="135"/>
      <c r="P131" s="135"/>
      <c r="Q131" s="138"/>
    </row>
    <row r="132" spans="1:17" ht="18.75" customHeight="1">
      <c r="A132" s="142">
        <v>2702</v>
      </c>
      <c r="B132" s="132" t="s">
        <v>473</v>
      </c>
      <c r="C132" s="135">
        <v>41.2878</v>
      </c>
      <c r="D132" s="135">
        <v>34.462500000000006</v>
      </c>
      <c r="E132" s="135">
        <v>49.06849999999999</v>
      </c>
      <c r="F132" s="135">
        <v>37.6837</v>
      </c>
      <c r="G132" s="135">
        <v>16.5276</v>
      </c>
      <c r="H132" s="135">
        <v>23.860300000000002</v>
      </c>
      <c r="I132" s="135">
        <v>25.0408</v>
      </c>
      <c r="J132" s="135">
        <v>157.9098</v>
      </c>
      <c r="K132" s="135">
        <v>120.6364</v>
      </c>
      <c r="L132" s="135">
        <v>144.76368</v>
      </c>
      <c r="M132" s="135">
        <v>173.71641599999998</v>
      </c>
      <c r="N132" s="135">
        <v>208.45969919999996</v>
      </c>
      <c r="O132" s="135">
        <v>250.15163903999994</v>
      </c>
      <c r="P132" s="135">
        <v>300.1819668479999</v>
      </c>
      <c r="Q132" s="138">
        <v>360.21836021759987</v>
      </c>
    </row>
    <row r="133" spans="1:17" ht="18.75" customHeight="1">
      <c r="A133" s="133" t="s">
        <v>229</v>
      </c>
      <c r="B133" s="132" t="s">
        <v>228</v>
      </c>
      <c r="C133" s="135">
        <v>33.8943</v>
      </c>
      <c r="D133" s="135">
        <v>26.3532</v>
      </c>
      <c r="E133" s="135">
        <v>39.9365</v>
      </c>
      <c r="F133" s="135">
        <v>27.711199999999998</v>
      </c>
      <c r="G133" s="135">
        <v>4.9185</v>
      </c>
      <c r="H133" s="135">
        <v>11.186</v>
      </c>
      <c r="I133" s="135">
        <v>11.7058</v>
      </c>
      <c r="J133" s="135">
        <v>143.55700000000002</v>
      </c>
      <c r="K133" s="135">
        <v>86.27600000000001</v>
      </c>
      <c r="L133" s="135">
        <v>103.53120000000001</v>
      </c>
      <c r="M133" s="135">
        <v>124.23744</v>
      </c>
      <c r="N133" s="135">
        <v>149.084928</v>
      </c>
      <c r="O133" s="135">
        <v>178.90191359999997</v>
      </c>
      <c r="P133" s="135">
        <v>214.68229631999995</v>
      </c>
      <c r="Q133" s="138">
        <v>257.6187555839999</v>
      </c>
    </row>
    <row r="134" spans="1:17" ht="18.75" customHeight="1">
      <c r="A134" s="133" t="s">
        <v>186</v>
      </c>
      <c r="B134" s="132" t="s">
        <v>227</v>
      </c>
      <c r="C134" s="135">
        <v>7.3935</v>
      </c>
      <c r="D134" s="135">
        <v>8.1093</v>
      </c>
      <c r="E134" s="135">
        <v>0</v>
      </c>
      <c r="F134" s="135">
        <v>0</v>
      </c>
      <c r="G134" s="135">
        <v>11.609100000000002</v>
      </c>
      <c r="H134" s="135">
        <v>12.6743</v>
      </c>
      <c r="I134" s="135">
        <v>13.335</v>
      </c>
      <c r="J134" s="135">
        <v>0</v>
      </c>
      <c r="K134" s="135">
        <v>0</v>
      </c>
      <c r="L134" s="135">
        <v>0</v>
      </c>
      <c r="M134" s="135">
        <v>0</v>
      </c>
      <c r="N134" s="135">
        <v>0</v>
      </c>
      <c r="O134" s="135">
        <v>0</v>
      </c>
      <c r="P134" s="135">
        <v>0</v>
      </c>
      <c r="Q134" s="138">
        <v>0</v>
      </c>
    </row>
    <row r="135" spans="1:17" ht="21.75" customHeight="1">
      <c r="A135" s="142">
        <v>2705</v>
      </c>
      <c r="B135" s="132" t="s">
        <v>226</v>
      </c>
      <c r="C135" s="135">
        <v>0</v>
      </c>
      <c r="D135" s="135">
        <v>0.0055000000000000005</v>
      </c>
      <c r="E135" s="135">
        <v>0</v>
      </c>
      <c r="F135" s="135">
        <v>0</v>
      </c>
      <c r="G135" s="135">
        <v>0</v>
      </c>
      <c r="H135" s="135">
        <v>0</v>
      </c>
      <c r="I135" s="135">
        <v>0</v>
      </c>
      <c r="J135" s="135">
        <v>0</v>
      </c>
      <c r="K135" s="135">
        <v>0</v>
      </c>
      <c r="L135" s="135">
        <v>0</v>
      </c>
      <c r="M135" s="135">
        <v>0</v>
      </c>
      <c r="N135" s="135">
        <v>0</v>
      </c>
      <c r="O135" s="135">
        <v>0</v>
      </c>
      <c r="P135" s="135">
        <v>0</v>
      </c>
      <c r="Q135" s="138">
        <v>0</v>
      </c>
    </row>
    <row r="136" spans="1:17" ht="21.75" customHeight="1">
      <c r="A136" s="142">
        <v>2711</v>
      </c>
      <c r="B136" s="132" t="s">
        <v>472</v>
      </c>
      <c r="C136" s="135">
        <v>2.2847999999999997</v>
      </c>
      <c r="D136" s="135">
        <v>5.649500000000001</v>
      </c>
      <c r="E136" s="135">
        <v>6.1122000000000005</v>
      </c>
      <c r="F136" s="135">
        <v>2.0994</v>
      </c>
      <c r="G136" s="135">
        <v>1.6031</v>
      </c>
      <c r="H136" s="135">
        <v>10.0998</v>
      </c>
      <c r="I136" s="135">
        <v>4.7573</v>
      </c>
      <c r="J136" s="135">
        <v>19.3196</v>
      </c>
      <c r="K136" s="135">
        <v>0.1</v>
      </c>
      <c r="L136" s="135">
        <v>0.12</v>
      </c>
      <c r="M136" s="135">
        <v>0.144</v>
      </c>
      <c r="N136" s="135">
        <v>0.17279999999999998</v>
      </c>
      <c r="O136" s="135">
        <v>0.20735999999999996</v>
      </c>
      <c r="P136" s="135">
        <v>0.24883199999999994</v>
      </c>
      <c r="Q136" s="138">
        <v>0.29859839999999993</v>
      </c>
    </row>
    <row r="137" spans="1:17" ht="21.75" customHeight="1">
      <c r="A137" s="142">
        <v>2801</v>
      </c>
      <c r="B137" s="132" t="s">
        <v>223</v>
      </c>
      <c r="C137" s="135">
        <v>76.1883</v>
      </c>
      <c r="D137" s="135">
        <v>97.37549999999999</v>
      </c>
      <c r="E137" s="135">
        <v>106.29969999999999</v>
      </c>
      <c r="F137" s="135">
        <v>119.36290000000001</v>
      </c>
      <c r="G137" s="135">
        <v>135.5333</v>
      </c>
      <c r="H137" s="135">
        <v>215.266</v>
      </c>
      <c r="I137" s="135">
        <v>212.44629999999998</v>
      </c>
      <c r="J137" s="135">
        <v>228.41099999999997</v>
      </c>
      <c r="K137" s="135">
        <v>206.88099999999997</v>
      </c>
      <c r="L137" s="135">
        <v>248.25719999999995</v>
      </c>
      <c r="M137" s="135">
        <v>297.90863999999993</v>
      </c>
      <c r="N137" s="135">
        <v>357.49036799999993</v>
      </c>
      <c r="O137" s="135">
        <v>428.98844159999993</v>
      </c>
      <c r="P137" s="135">
        <v>514.7861299199999</v>
      </c>
      <c r="Q137" s="138">
        <v>617.7433559039998</v>
      </c>
    </row>
    <row r="138" spans="1:17" ht="21.75" customHeight="1">
      <c r="A138" s="142">
        <v>2802</v>
      </c>
      <c r="B138" s="132" t="s">
        <v>471</v>
      </c>
      <c r="C138" s="135">
        <v>0</v>
      </c>
      <c r="D138" s="135">
        <v>0</v>
      </c>
      <c r="E138" s="135">
        <v>0</v>
      </c>
      <c r="F138" s="135">
        <v>0</v>
      </c>
      <c r="G138" s="135">
        <v>0</v>
      </c>
      <c r="H138" s="135">
        <v>0</v>
      </c>
      <c r="I138" s="135">
        <v>0</v>
      </c>
      <c r="J138" s="135">
        <v>0</v>
      </c>
      <c r="K138" s="135">
        <v>0</v>
      </c>
      <c r="L138" s="135">
        <v>0</v>
      </c>
      <c r="M138" s="135">
        <v>0</v>
      </c>
      <c r="N138" s="135">
        <v>0</v>
      </c>
      <c r="O138" s="135">
        <v>0</v>
      </c>
      <c r="P138" s="135">
        <v>0</v>
      </c>
      <c r="Q138" s="138">
        <v>0</v>
      </c>
    </row>
    <row r="139" spans="1:17" ht="21.75" customHeight="1">
      <c r="A139" s="142">
        <v>2803</v>
      </c>
      <c r="B139" s="132" t="s">
        <v>470</v>
      </c>
      <c r="C139" s="135">
        <v>0</v>
      </c>
      <c r="D139" s="135">
        <v>0</v>
      </c>
      <c r="E139" s="135">
        <v>0</v>
      </c>
      <c r="F139" s="135">
        <v>0</v>
      </c>
      <c r="G139" s="135">
        <v>0</v>
      </c>
      <c r="H139" s="135">
        <v>0</v>
      </c>
      <c r="I139" s="135">
        <v>0</v>
      </c>
      <c r="J139" s="135">
        <v>0</v>
      </c>
      <c r="K139" s="135">
        <v>0</v>
      </c>
      <c r="L139" s="135">
        <v>0</v>
      </c>
      <c r="M139" s="135">
        <v>0</v>
      </c>
      <c r="N139" s="135">
        <v>0</v>
      </c>
      <c r="O139" s="135">
        <v>0</v>
      </c>
      <c r="P139" s="135">
        <v>0</v>
      </c>
      <c r="Q139" s="138">
        <v>0</v>
      </c>
    </row>
    <row r="140" spans="1:17" ht="25.5">
      <c r="A140" s="142">
        <v>2810</v>
      </c>
      <c r="B140" s="132" t="s">
        <v>469</v>
      </c>
      <c r="C140" s="135">
        <v>0.8454999999999999</v>
      </c>
      <c r="D140" s="135">
        <v>0.6075</v>
      </c>
      <c r="E140" s="135">
        <v>1</v>
      </c>
      <c r="F140" s="135">
        <v>1.08</v>
      </c>
      <c r="G140" s="135">
        <v>1.6</v>
      </c>
      <c r="H140" s="135">
        <v>1.5</v>
      </c>
      <c r="I140" s="135">
        <v>1</v>
      </c>
      <c r="J140" s="135">
        <v>1.82</v>
      </c>
      <c r="K140" s="135">
        <v>1.6838</v>
      </c>
      <c r="L140" s="135">
        <v>2.0205599999999997</v>
      </c>
      <c r="M140" s="135">
        <v>2.4246719999999997</v>
      </c>
      <c r="N140" s="135">
        <v>2.9096063999999995</v>
      </c>
      <c r="O140" s="135">
        <v>3.4915276799999995</v>
      </c>
      <c r="P140" s="135">
        <v>4.189833215999999</v>
      </c>
      <c r="Q140" s="138">
        <v>5.027799859199999</v>
      </c>
    </row>
    <row r="141" spans="1:17" ht="21.75" customHeight="1">
      <c r="A141" s="142">
        <v>2851</v>
      </c>
      <c r="B141" s="132" t="s">
        <v>468</v>
      </c>
      <c r="C141" s="135">
        <v>16.1357</v>
      </c>
      <c r="D141" s="135">
        <v>16.5543</v>
      </c>
      <c r="E141" s="135">
        <v>15.9081</v>
      </c>
      <c r="F141" s="135">
        <v>19.355999999999998</v>
      </c>
      <c r="G141" s="135">
        <v>19.393900000000002</v>
      </c>
      <c r="H141" s="135">
        <v>22.2371</v>
      </c>
      <c r="I141" s="135">
        <v>22.476999999999997</v>
      </c>
      <c r="J141" s="135">
        <v>66.0154</v>
      </c>
      <c r="K141" s="135">
        <v>52.1251</v>
      </c>
      <c r="L141" s="135">
        <v>62.55012</v>
      </c>
      <c r="M141" s="135">
        <v>75.060144</v>
      </c>
      <c r="N141" s="135">
        <v>90.07217279999999</v>
      </c>
      <c r="O141" s="135">
        <v>108.08660735999999</v>
      </c>
      <c r="P141" s="135">
        <v>129.70392883199997</v>
      </c>
      <c r="Q141" s="138">
        <v>155.64471459839996</v>
      </c>
    </row>
    <row r="142" spans="1:17" ht="21.75" customHeight="1">
      <c r="A142" s="142">
        <v>2852</v>
      </c>
      <c r="B142" s="132" t="s">
        <v>213</v>
      </c>
      <c r="C142" s="135">
        <v>2.1929</v>
      </c>
      <c r="D142" s="135">
        <v>27.521</v>
      </c>
      <c r="E142" s="135">
        <v>6.2257</v>
      </c>
      <c r="F142" s="135">
        <v>6.9683</v>
      </c>
      <c r="G142" s="135">
        <v>16.7029</v>
      </c>
      <c r="H142" s="135">
        <v>7.015499999999999</v>
      </c>
      <c r="I142" s="135">
        <v>4.5011</v>
      </c>
      <c r="J142" s="135">
        <v>19.8595</v>
      </c>
      <c r="K142" s="135">
        <v>6.6064</v>
      </c>
      <c r="L142" s="135">
        <v>7.92768</v>
      </c>
      <c r="M142" s="135">
        <v>9.513216</v>
      </c>
      <c r="N142" s="135">
        <v>11.4158592</v>
      </c>
      <c r="O142" s="135">
        <v>13.69903104</v>
      </c>
      <c r="P142" s="135">
        <v>16.438837248</v>
      </c>
      <c r="Q142" s="138">
        <v>19.7266046976</v>
      </c>
    </row>
    <row r="143" spans="1:17" ht="24.75" customHeight="1">
      <c r="A143" s="133">
        <v>2853</v>
      </c>
      <c r="B143" s="132" t="s">
        <v>467</v>
      </c>
      <c r="C143" s="135">
        <v>2.4881</v>
      </c>
      <c r="D143" s="135">
        <v>2.5273000000000003</v>
      </c>
      <c r="E143" s="135">
        <v>3.1478</v>
      </c>
      <c r="F143" s="135">
        <v>3.5818</v>
      </c>
      <c r="G143" s="145">
        <v>3.7805</v>
      </c>
      <c r="H143" s="145">
        <v>3.699</v>
      </c>
      <c r="I143" s="135">
        <v>4.5564</v>
      </c>
      <c r="J143" s="135">
        <v>5.1237</v>
      </c>
      <c r="K143" s="135">
        <v>6.339600000000001</v>
      </c>
      <c r="L143" s="135">
        <v>7.607520000000001</v>
      </c>
      <c r="M143" s="135">
        <v>9.129024000000001</v>
      </c>
      <c r="N143" s="135">
        <v>10.954828800000001</v>
      </c>
      <c r="O143" s="135">
        <v>13.14579456</v>
      </c>
      <c r="P143" s="135">
        <v>15.774953472</v>
      </c>
      <c r="Q143" s="138">
        <v>18.9299441664</v>
      </c>
    </row>
    <row r="144" spans="1:17" ht="21.75" customHeight="1">
      <c r="A144" s="142">
        <v>2875</v>
      </c>
      <c r="B144" s="132" t="s">
        <v>208</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8">
        <v>0</v>
      </c>
    </row>
    <row r="145" spans="1:17" ht="21.75" customHeight="1">
      <c r="A145" s="142">
        <v>2885</v>
      </c>
      <c r="B145" s="132" t="s">
        <v>466</v>
      </c>
      <c r="C145" s="135">
        <v>0</v>
      </c>
      <c r="D145" s="135">
        <v>0</v>
      </c>
      <c r="E145" s="135">
        <v>0</v>
      </c>
      <c r="F145" s="135">
        <v>0</v>
      </c>
      <c r="G145" s="135">
        <v>0</v>
      </c>
      <c r="H145" s="135">
        <v>0</v>
      </c>
      <c r="I145" s="135">
        <v>0</v>
      </c>
      <c r="J145" s="135">
        <v>0</v>
      </c>
      <c r="K145" s="135">
        <v>0</v>
      </c>
      <c r="L145" s="135">
        <v>0</v>
      </c>
      <c r="M145" s="135">
        <v>0</v>
      </c>
      <c r="N145" s="135">
        <v>0</v>
      </c>
      <c r="O145" s="135">
        <v>0</v>
      </c>
      <c r="P145" s="135">
        <v>0</v>
      </c>
      <c r="Q145" s="138">
        <v>0</v>
      </c>
    </row>
    <row r="146" spans="1:17" ht="38.25">
      <c r="A146" s="142">
        <v>3001</v>
      </c>
      <c r="B146" s="132" t="s">
        <v>465</v>
      </c>
      <c r="C146" s="134"/>
      <c r="D146" s="134"/>
      <c r="E146" s="134"/>
      <c r="F146" s="134"/>
      <c r="G146" s="134"/>
      <c r="H146" s="134"/>
      <c r="I146" s="134"/>
      <c r="J146" s="134"/>
      <c r="K146" s="134"/>
      <c r="L146" s="135"/>
      <c r="M146" s="135"/>
      <c r="N146" s="135"/>
      <c r="O146" s="135"/>
      <c r="P146" s="135"/>
      <c r="Q146" s="138"/>
    </row>
    <row r="147" spans="1:17" ht="21.75" customHeight="1">
      <c r="A147" s="142">
        <v>3051</v>
      </c>
      <c r="B147" s="132" t="s">
        <v>464</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8">
        <v>0</v>
      </c>
    </row>
    <row r="148" spans="1:17" ht="21.75" customHeight="1">
      <c r="A148" s="142">
        <v>3052</v>
      </c>
      <c r="B148" s="132" t="s">
        <v>463</v>
      </c>
      <c r="C148" s="135">
        <v>0</v>
      </c>
      <c r="D148" s="135">
        <v>0</v>
      </c>
      <c r="E148" s="135">
        <v>0</v>
      </c>
      <c r="F148" s="135">
        <v>0</v>
      </c>
      <c r="G148" s="135">
        <v>0</v>
      </c>
      <c r="H148" s="135">
        <v>0</v>
      </c>
      <c r="I148" s="135">
        <v>0</v>
      </c>
      <c r="J148" s="135">
        <v>0</v>
      </c>
      <c r="K148" s="135">
        <v>0</v>
      </c>
      <c r="L148" s="135">
        <v>0</v>
      </c>
      <c r="M148" s="135">
        <v>0</v>
      </c>
      <c r="N148" s="135">
        <v>0</v>
      </c>
      <c r="O148" s="135">
        <v>0</v>
      </c>
      <c r="P148" s="135">
        <v>0</v>
      </c>
      <c r="Q148" s="138">
        <v>0</v>
      </c>
    </row>
    <row r="149" spans="1:17" ht="21.75" customHeight="1">
      <c r="A149" s="142">
        <v>3053</v>
      </c>
      <c r="B149" s="132" t="s">
        <v>462</v>
      </c>
      <c r="C149" s="135">
        <v>0</v>
      </c>
      <c r="D149" s="135">
        <v>0</v>
      </c>
      <c r="E149" s="135">
        <v>0</v>
      </c>
      <c r="F149" s="135">
        <v>0</v>
      </c>
      <c r="G149" s="135">
        <v>0</v>
      </c>
      <c r="H149" s="135">
        <v>0</v>
      </c>
      <c r="I149" s="135">
        <v>0</v>
      </c>
      <c r="J149" s="135">
        <v>0</v>
      </c>
      <c r="K149" s="135">
        <v>0</v>
      </c>
      <c r="L149" s="135">
        <v>0</v>
      </c>
      <c r="M149" s="135">
        <v>0</v>
      </c>
      <c r="N149" s="135">
        <v>0</v>
      </c>
      <c r="O149" s="135">
        <v>0</v>
      </c>
      <c r="P149" s="135">
        <v>0</v>
      </c>
      <c r="Q149" s="138">
        <v>0</v>
      </c>
    </row>
    <row r="150" spans="1:17" ht="21.75" customHeight="1">
      <c r="A150" s="142">
        <v>3054</v>
      </c>
      <c r="B150" s="132" t="s">
        <v>461</v>
      </c>
      <c r="C150" s="135">
        <v>54.51030000000001</v>
      </c>
      <c r="D150" s="135">
        <v>65.66239999999999</v>
      </c>
      <c r="E150" s="135">
        <v>71.3921</v>
      </c>
      <c r="F150" s="135">
        <v>88.0941</v>
      </c>
      <c r="G150" s="135">
        <v>97.741</v>
      </c>
      <c r="H150" s="135">
        <v>81.8034</v>
      </c>
      <c r="I150" s="135">
        <v>92.3748</v>
      </c>
      <c r="J150" s="135">
        <v>127.59</v>
      </c>
      <c r="K150" s="135">
        <v>136.5102</v>
      </c>
      <c r="L150" s="135">
        <v>163.81224</v>
      </c>
      <c r="M150" s="135">
        <v>196.574688</v>
      </c>
      <c r="N150" s="135">
        <v>235.8896256</v>
      </c>
      <c r="O150" s="135">
        <v>283.06755072</v>
      </c>
      <c r="P150" s="135">
        <v>339.68106086399996</v>
      </c>
      <c r="Q150" s="138">
        <v>407.61727303679993</v>
      </c>
    </row>
    <row r="151" spans="1:17" ht="21.75" customHeight="1">
      <c r="A151" s="142">
        <v>3055</v>
      </c>
      <c r="B151" s="132" t="s">
        <v>460</v>
      </c>
      <c r="C151" s="135">
        <v>28.2546</v>
      </c>
      <c r="D151" s="135">
        <v>32.1297</v>
      </c>
      <c r="E151" s="135">
        <v>35.8397</v>
      </c>
      <c r="F151" s="135">
        <v>39.649499999999996</v>
      </c>
      <c r="G151" s="135">
        <v>44.381099999999996</v>
      </c>
      <c r="H151" s="145">
        <v>43.13</v>
      </c>
      <c r="I151" s="135">
        <v>49.936400000000006</v>
      </c>
      <c r="J151" s="135">
        <v>58.4421</v>
      </c>
      <c r="K151" s="135">
        <v>63.140699999999995</v>
      </c>
      <c r="L151" s="135">
        <v>75.76884</v>
      </c>
      <c r="M151" s="135">
        <v>90.922608</v>
      </c>
      <c r="N151" s="135">
        <v>109.1071296</v>
      </c>
      <c r="O151" s="135">
        <v>130.92855551999997</v>
      </c>
      <c r="P151" s="135">
        <v>157.11426662399995</v>
      </c>
      <c r="Q151" s="138">
        <v>188.53711994879993</v>
      </c>
    </row>
    <row r="152" spans="1:17" ht="21.75" customHeight="1">
      <c r="A152" s="142">
        <v>3056</v>
      </c>
      <c r="B152" s="132" t="s">
        <v>201</v>
      </c>
      <c r="C152" s="135">
        <v>0</v>
      </c>
      <c r="D152" s="135">
        <v>0</v>
      </c>
      <c r="E152" s="135">
        <v>0</v>
      </c>
      <c r="F152" s="135">
        <v>0</v>
      </c>
      <c r="G152" s="135">
        <v>0</v>
      </c>
      <c r="H152" s="135">
        <v>0</v>
      </c>
      <c r="I152" s="135">
        <v>0</v>
      </c>
      <c r="J152" s="135">
        <v>0</v>
      </c>
      <c r="K152" s="135">
        <v>0</v>
      </c>
      <c r="L152" s="135">
        <v>0</v>
      </c>
      <c r="M152" s="135">
        <v>0</v>
      </c>
      <c r="N152" s="135">
        <v>0</v>
      </c>
      <c r="O152" s="135">
        <v>0</v>
      </c>
      <c r="P152" s="135">
        <v>0</v>
      </c>
      <c r="Q152" s="138">
        <v>0</v>
      </c>
    </row>
    <row r="153" spans="1:17" ht="21.75" customHeight="1">
      <c r="A153" s="142">
        <v>3075</v>
      </c>
      <c r="B153" s="132" t="s">
        <v>459</v>
      </c>
      <c r="C153" s="135">
        <v>0</v>
      </c>
      <c r="D153" s="135">
        <v>0</v>
      </c>
      <c r="E153" s="135">
        <v>0</v>
      </c>
      <c r="F153" s="135">
        <v>0</v>
      </c>
      <c r="G153" s="135">
        <v>0</v>
      </c>
      <c r="H153" s="135">
        <v>0</v>
      </c>
      <c r="I153" s="135">
        <v>0</v>
      </c>
      <c r="J153" s="135">
        <v>0</v>
      </c>
      <c r="K153" s="135">
        <v>0</v>
      </c>
      <c r="L153" s="135">
        <v>0</v>
      </c>
      <c r="M153" s="135">
        <v>0</v>
      </c>
      <c r="N153" s="135">
        <v>0</v>
      </c>
      <c r="O153" s="135">
        <v>0</v>
      </c>
      <c r="P153" s="135">
        <v>0</v>
      </c>
      <c r="Q153" s="138">
        <v>0</v>
      </c>
    </row>
    <row r="154" spans="1:17" ht="21.75" customHeight="1">
      <c r="A154" s="142">
        <v>3275</v>
      </c>
      <c r="B154" s="132" t="s">
        <v>458</v>
      </c>
      <c r="C154" s="135">
        <v>0</v>
      </c>
      <c r="D154" s="135">
        <v>0</v>
      </c>
      <c r="E154" s="135">
        <v>0</v>
      </c>
      <c r="F154" s="135">
        <v>0</v>
      </c>
      <c r="G154" s="135">
        <v>0</v>
      </c>
      <c r="H154" s="135">
        <v>0</v>
      </c>
      <c r="I154" s="135">
        <v>0</v>
      </c>
      <c r="J154" s="135">
        <v>0</v>
      </c>
      <c r="K154" s="135">
        <v>0</v>
      </c>
      <c r="L154" s="135">
        <v>0</v>
      </c>
      <c r="M154" s="135">
        <v>0</v>
      </c>
      <c r="N154" s="135">
        <v>0</v>
      </c>
      <c r="O154" s="135">
        <v>0</v>
      </c>
      <c r="P154" s="135">
        <v>0</v>
      </c>
      <c r="Q154" s="138">
        <v>0</v>
      </c>
    </row>
    <row r="155" spans="1:17" ht="21.75" customHeight="1">
      <c r="A155" s="142">
        <v>3402</v>
      </c>
      <c r="B155" s="132" t="s">
        <v>457</v>
      </c>
      <c r="C155" s="135">
        <v>0</v>
      </c>
      <c r="D155" s="135">
        <v>0</v>
      </c>
      <c r="E155" s="135">
        <v>0</v>
      </c>
      <c r="F155" s="135">
        <v>0</v>
      </c>
      <c r="G155" s="135">
        <v>0</v>
      </c>
      <c r="H155" s="135">
        <v>0</v>
      </c>
      <c r="I155" s="135">
        <v>0</v>
      </c>
      <c r="J155" s="135">
        <v>0</v>
      </c>
      <c r="K155" s="135">
        <v>0</v>
      </c>
      <c r="L155" s="135">
        <v>0</v>
      </c>
      <c r="M155" s="135">
        <v>0</v>
      </c>
      <c r="N155" s="135">
        <v>0</v>
      </c>
      <c r="O155" s="135">
        <v>0</v>
      </c>
      <c r="P155" s="135">
        <v>0</v>
      </c>
      <c r="Q155" s="138">
        <v>0</v>
      </c>
    </row>
    <row r="156" spans="1:17" ht="21.75" customHeight="1">
      <c r="A156" s="142">
        <v>3425</v>
      </c>
      <c r="B156" s="132" t="s">
        <v>199</v>
      </c>
      <c r="C156" s="135">
        <v>2.0543</v>
      </c>
      <c r="D156" s="135">
        <v>1.5886000000000002</v>
      </c>
      <c r="E156" s="135">
        <v>1.5319999999999998</v>
      </c>
      <c r="F156" s="135">
        <v>1.7375</v>
      </c>
      <c r="G156" s="135">
        <v>1.9645</v>
      </c>
      <c r="H156" s="135">
        <v>2.0907</v>
      </c>
      <c r="I156" s="145">
        <v>2.7255</v>
      </c>
      <c r="J156" s="135">
        <v>3.4561</v>
      </c>
      <c r="K156" s="135">
        <v>4.3603</v>
      </c>
      <c r="L156" s="135">
        <v>5.232359999999999</v>
      </c>
      <c r="M156" s="135">
        <v>6.278831999999999</v>
      </c>
      <c r="N156" s="135">
        <v>7.534598399999998</v>
      </c>
      <c r="O156" s="135">
        <v>9.041518079999998</v>
      </c>
      <c r="P156" s="135">
        <v>10.849821695999998</v>
      </c>
      <c r="Q156" s="138">
        <v>13.019786035199997</v>
      </c>
    </row>
    <row r="157" spans="1:17" ht="20.25" customHeight="1">
      <c r="A157" s="142">
        <v>3435</v>
      </c>
      <c r="B157" s="132" t="s">
        <v>456</v>
      </c>
      <c r="C157" s="135">
        <v>0.5941000000000001</v>
      </c>
      <c r="D157" s="135">
        <v>1.2347</v>
      </c>
      <c r="E157" s="135">
        <v>0.0842</v>
      </c>
      <c r="F157" s="135">
        <v>0.5013000000000001</v>
      </c>
      <c r="G157" s="135">
        <v>0.5775</v>
      </c>
      <c r="H157" s="135">
        <v>-15.5055</v>
      </c>
      <c r="I157" s="135">
        <v>1.9258000000000002</v>
      </c>
      <c r="J157" s="135">
        <v>1.8154</v>
      </c>
      <c r="K157" s="135">
        <v>7.5963</v>
      </c>
      <c r="L157" s="135">
        <v>9.11556</v>
      </c>
      <c r="M157" s="135">
        <v>10.938672</v>
      </c>
      <c r="N157" s="135">
        <v>13.1264064</v>
      </c>
      <c r="O157" s="135">
        <v>15.75168768</v>
      </c>
      <c r="P157" s="135">
        <v>18.902025216</v>
      </c>
      <c r="Q157" s="138">
        <v>22.682430259199997</v>
      </c>
    </row>
    <row r="158" spans="1:17" ht="20.25" customHeight="1">
      <c r="A158" s="142">
        <v>3451</v>
      </c>
      <c r="B158" s="132" t="s">
        <v>455</v>
      </c>
      <c r="C158" s="135">
        <v>3.7927999999999997</v>
      </c>
      <c r="D158" s="135">
        <v>6.185499999999999</v>
      </c>
      <c r="E158" s="135">
        <v>5.744199999999999</v>
      </c>
      <c r="F158" s="135">
        <v>6.229400000000001</v>
      </c>
      <c r="G158" s="135">
        <v>3.6943</v>
      </c>
      <c r="H158" s="135">
        <v>238.1471</v>
      </c>
      <c r="I158" s="135">
        <v>20.090400000000002</v>
      </c>
      <c r="J158" s="135">
        <v>5.5954</v>
      </c>
      <c r="K158" s="135">
        <v>7.9059</v>
      </c>
      <c r="L158" s="135">
        <v>9.487079999999999</v>
      </c>
      <c r="M158" s="135">
        <v>11.384495999999999</v>
      </c>
      <c r="N158" s="135">
        <v>13.661395199999998</v>
      </c>
      <c r="O158" s="135">
        <v>16.393674239999996</v>
      </c>
      <c r="P158" s="135">
        <v>19.672409087999995</v>
      </c>
      <c r="Q158" s="138">
        <v>23.606890905599993</v>
      </c>
    </row>
    <row r="159" spans="1:17" ht="20.25" customHeight="1">
      <c r="A159" s="142">
        <v>3452</v>
      </c>
      <c r="B159" s="132" t="s">
        <v>198</v>
      </c>
      <c r="C159" s="135">
        <v>11.308200000000001</v>
      </c>
      <c r="D159" s="135">
        <v>8.9221</v>
      </c>
      <c r="E159" s="135">
        <v>15.8554</v>
      </c>
      <c r="F159" s="135">
        <v>11.9657</v>
      </c>
      <c r="G159" s="135">
        <v>18.6911</v>
      </c>
      <c r="H159" s="135">
        <v>21.334400000000002</v>
      </c>
      <c r="I159" s="135">
        <v>18.5249</v>
      </c>
      <c r="J159" s="135">
        <v>23.7656</v>
      </c>
      <c r="K159" s="135">
        <v>28.308200000000003</v>
      </c>
      <c r="L159" s="135">
        <v>33.969840000000005</v>
      </c>
      <c r="M159" s="135">
        <v>40.763808000000004</v>
      </c>
      <c r="N159" s="135">
        <v>48.9165696</v>
      </c>
      <c r="O159" s="135">
        <v>58.69988352</v>
      </c>
      <c r="P159" s="135">
        <v>70.439860224</v>
      </c>
      <c r="Q159" s="138">
        <v>84.5278322688</v>
      </c>
    </row>
    <row r="160" spans="1:17" ht="20.25" customHeight="1">
      <c r="A160" s="142">
        <v>3453</v>
      </c>
      <c r="B160" s="132" t="s">
        <v>454</v>
      </c>
      <c r="C160" s="135">
        <v>0</v>
      </c>
      <c r="D160" s="135">
        <v>0</v>
      </c>
      <c r="E160" s="135">
        <v>0</v>
      </c>
      <c r="F160" s="135">
        <v>0</v>
      </c>
      <c r="G160" s="135">
        <v>0</v>
      </c>
      <c r="H160" s="135">
        <v>0</v>
      </c>
      <c r="I160" s="135">
        <v>0</v>
      </c>
      <c r="J160" s="135">
        <v>0</v>
      </c>
      <c r="K160" s="135">
        <v>0</v>
      </c>
      <c r="L160" s="135">
        <v>0</v>
      </c>
      <c r="M160" s="135">
        <v>0</v>
      </c>
      <c r="N160" s="135">
        <v>0</v>
      </c>
      <c r="O160" s="135">
        <v>0</v>
      </c>
      <c r="P160" s="135">
        <v>0</v>
      </c>
      <c r="Q160" s="138">
        <v>0</v>
      </c>
    </row>
    <row r="161" spans="1:17" ht="20.25" customHeight="1">
      <c r="A161" s="142">
        <v>3454</v>
      </c>
      <c r="B161" s="132" t="s">
        <v>453</v>
      </c>
      <c r="C161" s="135">
        <v>5.4998000000000005</v>
      </c>
      <c r="D161" s="135">
        <v>5.3499</v>
      </c>
      <c r="E161" s="135">
        <v>11.692</v>
      </c>
      <c r="F161" s="135">
        <v>7.6095</v>
      </c>
      <c r="G161" s="135">
        <v>8.510399999999999</v>
      </c>
      <c r="H161" s="135">
        <v>11.4331</v>
      </c>
      <c r="I161" s="135">
        <v>7.4798</v>
      </c>
      <c r="J161" s="135">
        <v>6.968500000000001</v>
      </c>
      <c r="K161" s="135">
        <v>8.5715</v>
      </c>
      <c r="L161" s="135">
        <v>10.2858</v>
      </c>
      <c r="M161" s="135">
        <v>12.34296</v>
      </c>
      <c r="N161" s="135">
        <v>14.811551999999999</v>
      </c>
      <c r="O161" s="135">
        <v>17.7738624</v>
      </c>
      <c r="P161" s="135">
        <v>21.32863488</v>
      </c>
      <c r="Q161" s="138">
        <v>25.594361856</v>
      </c>
    </row>
    <row r="162" spans="1:17" ht="20.25" customHeight="1">
      <c r="A162" s="142">
        <v>3456</v>
      </c>
      <c r="B162" s="132" t="s">
        <v>196</v>
      </c>
      <c r="C162" s="135">
        <v>0.6145</v>
      </c>
      <c r="D162" s="135">
        <v>0.4445</v>
      </c>
      <c r="E162" s="135">
        <v>0.4744</v>
      </c>
      <c r="F162" s="135">
        <v>0.4947</v>
      </c>
      <c r="G162" s="135">
        <v>0.6167</v>
      </c>
      <c r="H162" s="135">
        <v>0.8079000000000001</v>
      </c>
      <c r="I162" s="135">
        <v>0.9632999999999999</v>
      </c>
      <c r="J162" s="135">
        <v>1.2089</v>
      </c>
      <c r="K162" s="135">
        <v>2.0437</v>
      </c>
      <c r="L162" s="135">
        <v>2.4524399999999997</v>
      </c>
      <c r="M162" s="135">
        <v>2.9429279999999998</v>
      </c>
      <c r="N162" s="135">
        <v>3.5315136</v>
      </c>
      <c r="O162" s="135">
        <v>4.237816319999999</v>
      </c>
      <c r="P162" s="135">
        <v>5.085379583999999</v>
      </c>
      <c r="Q162" s="138">
        <v>6.102455500799999</v>
      </c>
    </row>
    <row r="163" spans="1:17" ht="22.5" customHeight="1">
      <c r="A163" s="142">
        <v>3465</v>
      </c>
      <c r="B163" s="132" t="s">
        <v>452</v>
      </c>
      <c r="C163" s="135">
        <v>0</v>
      </c>
      <c r="D163" s="135">
        <v>0</v>
      </c>
      <c r="E163" s="135">
        <v>0</v>
      </c>
      <c r="F163" s="135">
        <v>0</v>
      </c>
      <c r="G163" s="135">
        <v>0</v>
      </c>
      <c r="H163" s="135">
        <v>0</v>
      </c>
      <c r="I163" s="135">
        <v>0</v>
      </c>
      <c r="J163" s="135">
        <v>0</v>
      </c>
      <c r="K163" s="135">
        <v>0</v>
      </c>
      <c r="L163" s="135">
        <v>0</v>
      </c>
      <c r="M163" s="135">
        <v>0</v>
      </c>
      <c r="N163" s="135">
        <v>0</v>
      </c>
      <c r="O163" s="135">
        <v>0</v>
      </c>
      <c r="P163" s="135">
        <v>0</v>
      </c>
      <c r="Q163" s="138">
        <v>0</v>
      </c>
    </row>
    <row r="164" spans="1:17" ht="21.75" customHeight="1">
      <c r="A164" s="133" t="s">
        <v>451</v>
      </c>
      <c r="B164" s="132" t="s">
        <v>450</v>
      </c>
      <c r="C164" s="134"/>
      <c r="D164" s="134"/>
      <c r="E164" s="134"/>
      <c r="F164" s="134"/>
      <c r="G164" s="134"/>
      <c r="H164" s="134"/>
      <c r="I164" s="134"/>
      <c r="J164" s="134"/>
      <c r="K164" s="134"/>
      <c r="L164" s="144"/>
      <c r="M164" s="144"/>
      <c r="N164" s="144"/>
      <c r="O164" s="144"/>
      <c r="P164" s="144"/>
      <c r="Q164" s="143"/>
    </row>
    <row r="165" spans="1:17" ht="18" customHeight="1">
      <c r="A165" s="133" t="s">
        <v>449</v>
      </c>
      <c r="B165" s="132" t="s">
        <v>441</v>
      </c>
      <c r="C165" s="134"/>
      <c r="D165" s="134"/>
      <c r="E165" s="134"/>
      <c r="F165" s="134"/>
      <c r="G165" s="134"/>
      <c r="H165" s="134"/>
      <c r="I165" s="134"/>
      <c r="J165" s="134"/>
      <c r="K165" s="134"/>
      <c r="L165" s="144"/>
      <c r="M165" s="144"/>
      <c r="N165" s="144"/>
      <c r="O165" s="144"/>
      <c r="P165" s="144"/>
      <c r="Q165" s="143"/>
    </row>
    <row r="166" spans="1:17" ht="18" customHeight="1">
      <c r="A166" s="133" t="s">
        <v>448</v>
      </c>
      <c r="B166" s="132" t="s">
        <v>447</v>
      </c>
      <c r="C166" s="134"/>
      <c r="D166" s="134"/>
      <c r="E166" s="134"/>
      <c r="F166" s="134"/>
      <c r="G166" s="134"/>
      <c r="H166" s="134"/>
      <c r="I166" s="134"/>
      <c r="J166" s="134"/>
      <c r="K166" s="134"/>
      <c r="L166" s="144"/>
      <c r="M166" s="144"/>
      <c r="N166" s="144"/>
      <c r="O166" s="144"/>
      <c r="P166" s="144"/>
      <c r="Q166" s="143"/>
    </row>
    <row r="167" spans="1:17" ht="18" customHeight="1">
      <c r="A167" s="133" t="s">
        <v>446</v>
      </c>
      <c r="B167" s="132" t="s">
        <v>445</v>
      </c>
      <c r="C167" s="134"/>
      <c r="D167" s="134"/>
      <c r="E167" s="134"/>
      <c r="F167" s="134"/>
      <c r="G167" s="134"/>
      <c r="H167" s="134"/>
      <c r="I167" s="134"/>
      <c r="J167" s="134"/>
      <c r="K167" s="134"/>
      <c r="L167" s="144"/>
      <c r="M167" s="144"/>
      <c r="N167" s="144"/>
      <c r="O167" s="144"/>
      <c r="P167" s="144"/>
      <c r="Q167" s="143"/>
    </row>
    <row r="168" spans="1:17" ht="18" customHeight="1">
      <c r="A168" s="133" t="s">
        <v>444</v>
      </c>
      <c r="B168" s="132" t="s">
        <v>443</v>
      </c>
      <c r="C168" s="134"/>
      <c r="D168" s="134"/>
      <c r="E168" s="134"/>
      <c r="F168" s="134"/>
      <c r="G168" s="134"/>
      <c r="H168" s="134"/>
      <c r="I168" s="134"/>
      <c r="J168" s="134"/>
      <c r="K168" s="134"/>
      <c r="L168" s="144"/>
      <c r="M168" s="144"/>
      <c r="N168" s="144"/>
      <c r="O168" s="144"/>
      <c r="P168" s="144"/>
      <c r="Q168" s="143"/>
    </row>
    <row r="169" spans="1:17" ht="18" customHeight="1">
      <c r="A169" s="133" t="s">
        <v>442</v>
      </c>
      <c r="B169" s="132" t="s">
        <v>441</v>
      </c>
      <c r="C169" s="134"/>
      <c r="D169" s="134"/>
      <c r="E169" s="134"/>
      <c r="F169" s="134"/>
      <c r="G169" s="134"/>
      <c r="H169" s="134"/>
      <c r="I169" s="134"/>
      <c r="J169" s="134"/>
      <c r="K169" s="134"/>
      <c r="L169" s="144"/>
      <c r="M169" s="144"/>
      <c r="N169" s="144"/>
      <c r="O169" s="144"/>
      <c r="P169" s="144"/>
      <c r="Q169" s="143"/>
    </row>
    <row r="170" spans="1:17" ht="18" customHeight="1">
      <c r="A170" s="133" t="s">
        <v>440</v>
      </c>
      <c r="B170" s="132" t="s">
        <v>439</v>
      </c>
      <c r="C170" s="134"/>
      <c r="D170" s="134"/>
      <c r="E170" s="134"/>
      <c r="F170" s="134"/>
      <c r="G170" s="134"/>
      <c r="H170" s="134"/>
      <c r="I170" s="134"/>
      <c r="J170" s="134"/>
      <c r="K170" s="134"/>
      <c r="L170" s="144"/>
      <c r="M170" s="144"/>
      <c r="N170" s="144"/>
      <c r="O170" s="144"/>
      <c r="P170" s="144"/>
      <c r="Q170" s="143"/>
    </row>
    <row r="171" spans="1:17" ht="21.75" customHeight="1">
      <c r="A171" s="142">
        <v>3475</v>
      </c>
      <c r="B171" s="132" t="s">
        <v>438</v>
      </c>
      <c r="C171" s="135">
        <v>1.2959</v>
      </c>
      <c r="D171" s="135">
        <v>3.3666</v>
      </c>
      <c r="E171" s="135">
        <v>2.2374</v>
      </c>
      <c r="F171" s="135">
        <v>1.9934</v>
      </c>
      <c r="G171" s="135">
        <v>1.1066</v>
      </c>
      <c r="H171" s="135">
        <v>3.9706</v>
      </c>
      <c r="I171" s="135">
        <v>1.8474000000000002</v>
      </c>
      <c r="J171" s="135">
        <v>4.9258</v>
      </c>
      <c r="K171" s="135">
        <v>5.6448</v>
      </c>
      <c r="L171" s="135">
        <v>6.77376</v>
      </c>
      <c r="M171" s="135">
        <v>8.128512</v>
      </c>
      <c r="N171" s="135">
        <v>9.7542144</v>
      </c>
      <c r="O171" s="135">
        <v>11.70505728</v>
      </c>
      <c r="P171" s="135">
        <v>14.046068736</v>
      </c>
      <c r="Q171" s="138">
        <v>16.8552824832</v>
      </c>
    </row>
    <row r="172" spans="1:17" ht="21.75" customHeight="1">
      <c r="A172" s="141" t="s">
        <v>437</v>
      </c>
      <c r="B172" s="140" t="s">
        <v>436</v>
      </c>
      <c r="C172" s="139">
        <f aca="true" t="shared" si="9" ref="C172:Q172">SUM(C173,C184)</f>
        <v>12.9401</v>
      </c>
      <c r="D172" s="139">
        <f t="shared" si="9"/>
        <v>31.465300000000003</v>
      </c>
      <c r="E172" s="139">
        <f t="shared" si="9"/>
        <v>22.942600000000002</v>
      </c>
      <c r="F172" s="139">
        <f t="shared" si="9"/>
        <v>35.4073</v>
      </c>
      <c r="G172" s="139">
        <f t="shared" si="9"/>
        <v>41.8362</v>
      </c>
      <c r="H172" s="139">
        <f t="shared" si="9"/>
        <v>38.795500000000004</v>
      </c>
      <c r="I172" s="139">
        <f t="shared" si="9"/>
        <v>55.632200000000005</v>
      </c>
      <c r="J172" s="139">
        <f t="shared" si="9"/>
        <v>66.48729999999999</v>
      </c>
      <c r="K172" s="139">
        <f t="shared" si="9"/>
        <v>73.3202</v>
      </c>
      <c r="L172" s="139">
        <f t="shared" si="9"/>
        <v>87.98424</v>
      </c>
      <c r="M172" s="139">
        <f t="shared" si="9"/>
        <v>105.581088</v>
      </c>
      <c r="N172" s="139">
        <f t="shared" si="9"/>
        <v>126.69730559999999</v>
      </c>
      <c r="O172" s="139">
        <f t="shared" si="9"/>
        <v>152.03676671999997</v>
      </c>
      <c r="P172" s="139">
        <f t="shared" si="9"/>
        <v>182.44412006399997</v>
      </c>
      <c r="Q172" s="139">
        <f t="shared" si="9"/>
        <v>218.93294407679997</v>
      </c>
    </row>
    <row r="173" spans="1:17" ht="42" customHeight="1">
      <c r="A173" s="133">
        <v>3604</v>
      </c>
      <c r="B173" s="132" t="s">
        <v>435</v>
      </c>
      <c r="C173" s="135">
        <v>12.9401</v>
      </c>
      <c r="D173" s="135">
        <v>31.465300000000003</v>
      </c>
      <c r="E173" s="135">
        <v>22.942600000000002</v>
      </c>
      <c r="F173" s="135">
        <v>35.4073</v>
      </c>
      <c r="G173" s="135">
        <v>41.8362</v>
      </c>
      <c r="H173" s="135">
        <v>38.795500000000004</v>
      </c>
      <c r="I173" s="135">
        <v>55.632200000000005</v>
      </c>
      <c r="J173" s="135">
        <v>66.48729999999999</v>
      </c>
      <c r="K173" s="135">
        <v>73.3202</v>
      </c>
      <c r="L173" s="135">
        <v>87.98424</v>
      </c>
      <c r="M173" s="135">
        <v>105.581088</v>
      </c>
      <c r="N173" s="135">
        <v>126.69730559999999</v>
      </c>
      <c r="O173" s="135">
        <v>152.03676671999997</v>
      </c>
      <c r="P173" s="135">
        <v>182.44412006399997</v>
      </c>
      <c r="Q173" s="138">
        <v>218.93294407679997</v>
      </c>
    </row>
    <row r="174" spans="1:17" ht="15.75" customHeight="1">
      <c r="A174" s="133">
        <v>101</v>
      </c>
      <c r="B174" s="132" t="s">
        <v>417</v>
      </c>
      <c r="C174" s="134"/>
      <c r="D174" s="134"/>
      <c r="E174" s="134"/>
      <c r="F174" s="134"/>
      <c r="G174" s="134"/>
      <c r="H174" s="134"/>
      <c r="I174" s="134"/>
      <c r="J174" s="134"/>
      <c r="K174" s="134"/>
      <c r="L174" s="131"/>
      <c r="M174" s="131"/>
      <c r="N174" s="131"/>
      <c r="O174" s="131"/>
      <c r="P174" s="131"/>
      <c r="Q174" s="130"/>
    </row>
    <row r="175" spans="1:17" ht="15.75" customHeight="1">
      <c r="A175" s="133">
        <v>102</v>
      </c>
      <c r="B175" s="132" t="s">
        <v>434</v>
      </c>
      <c r="C175" s="135">
        <v>0.058600000000000006</v>
      </c>
      <c r="D175" s="135">
        <v>0.0613</v>
      </c>
      <c r="E175" s="135">
        <v>0.1454</v>
      </c>
      <c r="F175" s="135">
        <v>0.1542</v>
      </c>
      <c r="G175" s="135">
        <v>0.1501</v>
      </c>
      <c r="H175" s="135">
        <v>0</v>
      </c>
      <c r="I175" s="135">
        <v>0</v>
      </c>
      <c r="J175" s="134"/>
      <c r="K175" s="134"/>
      <c r="L175" s="131"/>
      <c r="M175" s="131"/>
      <c r="N175" s="131"/>
      <c r="O175" s="131"/>
      <c r="P175" s="131"/>
      <c r="Q175" s="130"/>
    </row>
    <row r="176" spans="1:17" ht="15.75" customHeight="1">
      <c r="A176" s="133">
        <v>103</v>
      </c>
      <c r="B176" s="132" t="s">
        <v>433</v>
      </c>
      <c r="C176" s="134"/>
      <c r="D176" s="134"/>
      <c r="E176" s="134"/>
      <c r="F176" s="134"/>
      <c r="G176" s="134"/>
      <c r="H176" s="134"/>
      <c r="I176" s="134"/>
      <c r="J176" s="134"/>
      <c r="K176" s="134"/>
      <c r="L176" s="131"/>
      <c r="M176" s="131"/>
      <c r="N176" s="131"/>
      <c r="O176" s="131"/>
      <c r="P176" s="131"/>
      <c r="Q176" s="130"/>
    </row>
    <row r="177" spans="1:17" ht="15.75" customHeight="1">
      <c r="A177" s="133">
        <v>104</v>
      </c>
      <c r="B177" s="132" t="s">
        <v>351</v>
      </c>
      <c r="C177" s="134"/>
      <c r="D177" s="134"/>
      <c r="E177" s="134"/>
      <c r="F177" s="134"/>
      <c r="G177" s="134"/>
      <c r="H177" s="134"/>
      <c r="I177" s="134"/>
      <c r="J177" s="134"/>
      <c r="K177" s="134"/>
      <c r="L177" s="131"/>
      <c r="M177" s="131"/>
      <c r="N177" s="131"/>
      <c r="O177" s="131"/>
      <c r="P177" s="131"/>
      <c r="Q177" s="130"/>
    </row>
    <row r="178" spans="1:17" ht="15.75" customHeight="1">
      <c r="A178" s="133">
        <v>105</v>
      </c>
      <c r="B178" s="132" t="s">
        <v>432</v>
      </c>
      <c r="C178" s="134"/>
      <c r="D178" s="134"/>
      <c r="E178" s="134"/>
      <c r="F178" s="134"/>
      <c r="G178" s="134"/>
      <c r="H178" s="134"/>
      <c r="I178" s="134"/>
      <c r="J178" s="134"/>
      <c r="K178" s="134"/>
      <c r="L178" s="131"/>
      <c r="M178" s="131"/>
      <c r="N178" s="131"/>
      <c r="O178" s="131"/>
      <c r="P178" s="131"/>
      <c r="Q178" s="130"/>
    </row>
    <row r="179" spans="1:17" ht="15.75" customHeight="1">
      <c r="A179" s="133">
        <v>106</v>
      </c>
      <c r="B179" s="132" t="s">
        <v>431</v>
      </c>
      <c r="C179" s="134"/>
      <c r="D179" s="134"/>
      <c r="E179" s="134"/>
      <c r="F179" s="134"/>
      <c r="G179" s="134"/>
      <c r="H179" s="134"/>
      <c r="I179" s="134"/>
      <c r="J179" s="134"/>
      <c r="K179" s="134"/>
      <c r="L179" s="131"/>
      <c r="M179" s="131"/>
      <c r="N179" s="131"/>
      <c r="O179" s="131"/>
      <c r="P179" s="131"/>
      <c r="Q179" s="130"/>
    </row>
    <row r="180" spans="1:17" ht="15.75" customHeight="1">
      <c r="A180" s="133">
        <v>107</v>
      </c>
      <c r="B180" s="132" t="s">
        <v>430</v>
      </c>
      <c r="C180" s="134"/>
      <c r="D180" s="134"/>
      <c r="E180" s="134"/>
      <c r="F180" s="134"/>
      <c r="G180" s="134"/>
      <c r="H180" s="134"/>
      <c r="I180" s="134"/>
      <c r="J180" s="134"/>
      <c r="K180" s="134"/>
      <c r="L180" s="131"/>
      <c r="M180" s="131"/>
      <c r="N180" s="131"/>
      <c r="O180" s="131"/>
      <c r="P180" s="131"/>
      <c r="Q180" s="130"/>
    </row>
    <row r="181" spans="1:17" ht="30" customHeight="1">
      <c r="A181" s="133">
        <v>108</v>
      </c>
      <c r="B181" s="132" t="s">
        <v>429</v>
      </c>
      <c r="C181" s="135">
        <v>4.035</v>
      </c>
      <c r="D181" s="135">
        <v>4.4032</v>
      </c>
      <c r="E181" s="135">
        <v>6.3915999999999995</v>
      </c>
      <c r="F181" s="135">
        <v>7.7138</v>
      </c>
      <c r="G181" s="135">
        <v>8.73</v>
      </c>
      <c r="H181" s="135">
        <v>0</v>
      </c>
      <c r="I181" s="135">
        <v>0</v>
      </c>
      <c r="J181" s="134"/>
      <c r="K181" s="134"/>
      <c r="L181" s="131"/>
      <c r="M181" s="131"/>
      <c r="N181" s="131"/>
      <c r="O181" s="131"/>
      <c r="P181" s="131"/>
      <c r="Q181" s="130"/>
    </row>
    <row r="182" spans="1:17" ht="26.25" customHeight="1">
      <c r="A182" s="133">
        <v>200</v>
      </c>
      <c r="B182" s="132" t="s">
        <v>428</v>
      </c>
      <c r="C182" s="135">
        <v>8.846499999999999</v>
      </c>
      <c r="D182" s="135">
        <v>27.000799999999998</v>
      </c>
      <c r="E182" s="135">
        <v>16.4056</v>
      </c>
      <c r="F182" s="135">
        <v>27.539299999999997</v>
      </c>
      <c r="G182" s="135">
        <v>32.9561</v>
      </c>
      <c r="H182" s="135">
        <v>38.795500000000004</v>
      </c>
      <c r="I182" s="135">
        <v>55.632200000000005</v>
      </c>
      <c r="J182" s="135">
        <v>66.48729999999999</v>
      </c>
      <c r="K182" s="135">
        <v>73.3202</v>
      </c>
      <c r="L182" s="135">
        <v>87.98424</v>
      </c>
      <c r="M182" s="135">
        <v>105.581088</v>
      </c>
      <c r="N182" s="135">
        <v>126.69730559999999</v>
      </c>
      <c r="O182" s="135">
        <v>152.03676671999997</v>
      </c>
      <c r="P182" s="135">
        <v>182.44412006399997</v>
      </c>
      <c r="Q182" s="138">
        <v>218.93294407679997</v>
      </c>
    </row>
    <row r="183" spans="1:17" ht="26.25" customHeight="1">
      <c r="A183" s="133"/>
      <c r="B183" s="132" t="s">
        <v>423</v>
      </c>
      <c r="C183" s="134"/>
      <c r="D183" s="134"/>
      <c r="E183" s="134"/>
      <c r="F183" s="134"/>
      <c r="G183" s="134"/>
      <c r="H183" s="134"/>
      <c r="I183" s="134"/>
      <c r="J183" s="137"/>
      <c r="K183" s="137"/>
      <c r="L183" s="131"/>
      <c r="M183" s="131"/>
      <c r="N183" s="131"/>
      <c r="O183" s="131"/>
      <c r="P183" s="131"/>
      <c r="Q183" s="130"/>
    </row>
    <row r="184" spans="1:17" ht="26.25" customHeight="1">
      <c r="A184" s="136" t="s">
        <v>427</v>
      </c>
      <c r="B184" s="132" t="s">
        <v>426</v>
      </c>
      <c r="C184" s="135">
        <v>0</v>
      </c>
      <c r="D184" s="135">
        <v>0</v>
      </c>
      <c r="E184" s="135">
        <v>0</v>
      </c>
      <c r="F184" s="135">
        <v>0</v>
      </c>
      <c r="G184" s="134"/>
      <c r="H184" s="134"/>
      <c r="I184" s="134"/>
      <c r="J184" s="134"/>
      <c r="K184" s="134"/>
      <c r="L184" s="131"/>
      <c r="M184" s="131"/>
      <c r="N184" s="131"/>
      <c r="O184" s="131"/>
      <c r="P184" s="131"/>
      <c r="Q184" s="130"/>
    </row>
    <row r="185" spans="1:17" ht="26.25" customHeight="1">
      <c r="A185" s="133">
        <v>502</v>
      </c>
      <c r="B185" s="132" t="s">
        <v>425</v>
      </c>
      <c r="C185" s="131"/>
      <c r="D185" s="131"/>
      <c r="E185" s="131"/>
      <c r="F185" s="131"/>
      <c r="G185" s="131"/>
      <c r="H185" s="131"/>
      <c r="I185" s="131"/>
      <c r="J185" s="131"/>
      <c r="K185" s="131"/>
      <c r="L185" s="131"/>
      <c r="M185" s="131"/>
      <c r="N185" s="131"/>
      <c r="O185" s="131"/>
      <c r="P185" s="131"/>
      <c r="Q185" s="130"/>
    </row>
    <row r="186" spans="1:17" ht="27.75" customHeight="1">
      <c r="A186" s="129"/>
      <c r="B186" s="128" t="s">
        <v>424</v>
      </c>
      <c r="C186" s="127">
        <f aca="true" t="shared" si="10" ref="C186:Q186">SUM(,C4,C58,C98,C172)</f>
        <v>2011.9257</v>
      </c>
      <c r="D186" s="127">
        <f t="shared" si="10"/>
        <v>2429.6079</v>
      </c>
      <c r="E186" s="127">
        <f t="shared" si="10"/>
        <v>2507.39</v>
      </c>
      <c r="F186" s="127">
        <f t="shared" si="10"/>
        <v>3025.0611999999996</v>
      </c>
      <c r="G186" s="127">
        <f t="shared" si="10"/>
        <v>3356.6407000000004</v>
      </c>
      <c r="H186" s="127">
        <f t="shared" si="10"/>
        <v>3644.5759</v>
      </c>
      <c r="I186" s="127">
        <f t="shared" si="10"/>
        <v>3788.0797999999995</v>
      </c>
      <c r="J186" s="127">
        <f t="shared" si="10"/>
        <v>4873.8628</v>
      </c>
      <c r="K186" s="127">
        <f t="shared" si="10"/>
        <v>5356.267699999999</v>
      </c>
      <c r="L186" s="127">
        <f t="shared" si="10"/>
        <v>6341.9930184625155</v>
      </c>
      <c r="M186" s="127">
        <f t="shared" si="10"/>
        <v>7513.501690908099</v>
      </c>
      <c r="N186" s="127">
        <f t="shared" si="10"/>
        <v>8906.57980536414</v>
      </c>
      <c r="O186" s="127">
        <f t="shared" si="10"/>
        <v>10564.06918855212</v>
      </c>
      <c r="P186" s="127">
        <f t="shared" si="10"/>
        <v>12537.248314882529</v>
      </c>
      <c r="Q186" s="127">
        <f t="shared" si="10"/>
        <v>14887.539207701982</v>
      </c>
    </row>
    <row r="187" spans="1:2" ht="27.75" customHeight="1">
      <c r="A187" s="126"/>
      <c r="B187" s="125" t="s">
        <v>423</v>
      </c>
    </row>
    <row r="188" ht="24.75" customHeight="1">
      <c r="B188" s="124"/>
    </row>
    <row r="189" spans="1:2" ht="12.75">
      <c r="A189" s="123" t="s">
        <v>422</v>
      </c>
      <c r="B189" s="124"/>
    </row>
    <row r="190" ht="12.75">
      <c r="B190" s="124"/>
    </row>
    <row r="191" ht="12.75">
      <c r="B191" s="124"/>
    </row>
    <row r="192" ht="12.75">
      <c r="B192" s="124"/>
    </row>
    <row r="193" s="122" customFormat="1" ht="12.75">
      <c r="B193" s="124"/>
    </row>
    <row r="194" s="122" customFormat="1" ht="12.75">
      <c r="B194" s="124"/>
    </row>
    <row r="195" s="122" customFormat="1" ht="12.75">
      <c r="B195" s="124"/>
    </row>
    <row r="196" s="122" customFormat="1" ht="12.75">
      <c r="B196" s="124"/>
    </row>
    <row r="197" s="122" customFormat="1" ht="12.75">
      <c r="B197" s="124"/>
    </row>
    <row r="198" s="122" customFormat="1" ht="12.75">
      <c r="B198" s="124"/>
    </row>
    <row r="199" s="122" customFormat="1" ht="12.75">
      <c r="B199" s="124"/>
    </row>
    <row r="200" s="122" customFormat="1" ht="12.75">
      <c r="B200" s="124"/>
    </row>
    <row r="201" s="122" customFormat="1" ht="12.75">
      <c r="B201" s="124"/>
    </row>
    <row r="202" s="122" customFormat="1" ht="12.75">
      <c r="B202" s="124"/>
    </row>
    <row r="203" s="122" customFormat="1" ht="12.75">
      <c r="B203" s="124"/>
    </row>
    <row r="204" s="122" customFormat="1" ht="12.75">
      <c r="B204" s="124"/>
    </row>
    <row r="205" s="122" customFormat="1" ht="12.75">
      <c r="B205" s="124"/>
    </row>
    <row r="206" s="122" customFormat="1" ht="12.75">
      <c r="B206" s="124"/>
    </row>
    <row r="207" s="122" customFormat="1" ht="12.75">
      <c r="B207" s="124"/>
    </row>
    <row r="208" s="122" customFormat="1" ht="12.75">
      <c r="B208" s="124"/>
    </row>
    <row r="209" s="122" customFormat="1" ht="12.75">
      <c r="B209" s="124"/>
    </row>
    <row r="210" s="122" customFormat="1" ht="12.75">
      <c r="B210" s="124"/>
    </row>
    <row r="211" s="122" customFormat="1" ht="12.75">
      <c r="B211" s="124"/>
    </row>
    <row r="212" s="122" customFormat="1" ht="12.75">
      <c r="B212" s="124"/>
    </row>
    <row r="213" s="122" customFormat="1" ht="12.75">
      <c r="B213" s="124"/>
    </row>
    <row r="214" s="122" customFormat="1" ht="12.75">
      <c r="B214" s="124"/>
    </row>
    <row r="215" s="122" customFormat="1" ht="12.75">
      <c r="B215" s="124"/>
    </row>
    <row r="216" s="122" customFormat="1" ht="12.75">
      <c r="B216" s="124"/>
    </row>
  </sheetData>
  <sheetProtection/>
  <mergeCells count="2">
    <mergeCell ref="C1:I1"/>
    <mergeCell ref="M1:Q1"/>
  </mergeCells>
  <printOptions gridLines="1" horizontalCentered="1"/>
  <pageMargins left="0.354330708661417" right="0.354330708661417" top="0.41" bottom="0.4" header="0.236220472440945" footer="0.275590551181102"/>
  <pageSetup firstPageNumber="12" useFirstPageNumber="1" horizontalDpi="600" verticalDpi="600" orientation="landscape" paperSize="9" scale="69" r:id="rId1"/>
  <headerFooter alignWithMargins="0">
    <oddHeader>&amp;L&amp;"Arial,Bold"&amp;12Name of State:SIKKIM&amp;C&amp;"Arial,Bold"&amp;12Revenue Expenditure&amp;R&amp;"Arial,Bold"&amp;12Statement - 3     Rs. in Crore</oddHeader>
    <oddFooter>&amp;C&amp;P</oddFooter>
  </headerFooter>
</worksheet>
</file>

<file path=xl/worksheets/sheet70.xml><?xml version="1.0" encoding="utf-8"?>
<worksheet xmlns="http://schemas.openxmlformats.org/spreadsheetml/2006/main" xmlns:r="http://schemas.openxmlformats.org/officeDocument/2006/relationships">
  <dimension ref="B1:F11"/>
  <sheetViews>
    <sheetView tabSelected="1" workbookViewId="0" topLeftCell="A1">
      <selection activeCell="B21" sqref="B21"/>
    </sheetView>
  </sheetViews>
  <sheetFormatPr defaultColWidth="10.28125" defaultRowHeight="15"/>
  <cols>
    <col min="1" max="1" width="1.28515625" style="516" customWidth="1"/>
    <col min="2" max="5" width="20.7109375" style="516" customWidth="1"/>
    <col min="6" max="6" width="20.7109375" style="517" customWidth="1"/>
    <col min="7" max="16384" width="10.28125" style="516" customWidth="1"/>
  </cols>
  <sheetData>
    <row r="1" spans="2:6" ht="22.5" customHeight="1">
      <c r="B1" s="659" t="s">
        <v>1659</v>
      </c>
      <c r="C1" s="659"/>
      <c r="D1" s="659"/>
      <c r="E1" s="659"/>
      <c r="F1" s="659"/>
    </row>
    <row r="2" spans="2:6" s="524" customFormat="1" ht="19.5" customHeight="1">
      <c r="B2" s="532" t="s">
        <v>1646</v>
      </c>
      <c r="C2" s="532" t="s">
        <v>1658</v>
      </c>
      <c r="D2" s="532" t="s">
        <v>1657</v>
      </c>
      <c r="E2" s="532" t="s">
        <v>1656</v>
      </c>
      <c r="F2" s="532" t="s">
        <v>1655</v>
      </c>
    </row>
    <row r="3" spans="2:6" s="524" customFormat="1" ht="19.5" customHeight="1">
      <c r="B3" s="520" t="s">
        <v>122</v>
      </c>
      <c r="C3" s="529">
        <v>36</v>
      </c>
      <c r="D3" s="530">
        <v>130</v>
      </c>
      <c r="E3" s="530">
        <v>4100</v>
      </c>
      <c r="F3" s="529">
        <v>91</v>
      </c>
    </row>
    <row r="4" spans="2:6" ht="19.5" customHeight="1">
      <c r="B4" s="520" t="s">
        <v>121</v>
      </c>
      <c r="C4" s="530">
        <v>40</v>
      </c>
      <c r="D4" s="530">
        <v>132</v>
      </c>
      <c r="E4" s="530">
        <v>4281</v>
      </c>
      <c r="F4" s="529">
        <v>94</v>
      </c>
    </row>
    <row r="5" spans="2:6" ht="19.5" customHeight="1">
      <c r="B5" s="520" t="s">
        <v>120</v>
      </c>
      <c r="C5" s="530">
        <v>45</v>
      </c>
      <c r="D5" s="530">
        <v>136</v>
      </c>
      <c r="E5" s="530">
        <v>4430</v>
      </c>
      <c r="F5" s="529">
        <v>159</v>
      </c>
    </row>
    <row r="6" spans="2:6" ht="19.5" customHeight="1">
      <c r="B6" s="520" t="s">
        <v>119</v>
      </c>
      <c r="C6" s="530">
        <v>43</v>
      </c>
      <c r="D6" s="530">
        <v>131</v>
      </c>
      <c r="E6" s="530">
        <v>4711</v>
      </c>
      <c r="F6" s="529">
        <v>197</v>
      </c>
    </row>
    <row r="7" spans="2:6" ht="19.5" customHeight="1">
      <c r="B7" s="520" t="s">
        <v>118</v>
      </c>
      <c r="C7" s="530">
        <v>40</v>
      </c>
      <c r="D7" s="530">
        <v>147</v>
      </c>
      <c r="E7" s="530">
        <v>4779</v>
      </c>
      <c r="F7" s="529">
        <v>234</v>
      </c>
    </row>
    <row r="8" spans="2:6" ht="19.5" customHeight="1">
      <c r="B8" s="520" t="s">
        <v>117</v>
      </c>
      <c r="C8" s="530">
        <v>39</v>
      </c>
      <c r="D8" s="530">
        <v>141</v>
      </c>
      <c r="E8" s="530">
        <v>5147</v>
      </c>
      <c r="F8" s="529">
        <v>257</v>
      </c>
    </row>
    <row r="9" spans="2:6" ht="19.5" customHeight="1">
      <c r="B9" s="520" t="s">
        <v>116</v>
      </c>
      <c r="C9" s="530">
        <v>41</v>
      </c>
      <c r="D9" s="531">
        <v>130</v>
      </c>
      <c r="E9" s="530">
        <v>5219</v>
      </c>
      <c r="F9" s="529">
        <v>257</v>
      </c>
    </row>
    <row r="10" spans="2:6" ht="19.5" customHeight="1">
      <c r="B10" s="520" t="s">
        <v>1182</v>
      </c>
      <c r="C10" s="530">
        <v>41</v>
      </c>
      <c r="D10" s="530">
        <v>124</v>
      </c>
      <c r="E10" s="530">
        <v>5207</v>
      </c>
      <c r="F10" s="529">
        <v>254</v>
      </c>
    </row>
    <row r="11" spans="2:6" ht="19.5" customHeight="1">
      <c r="B11" s="520" t="s">
        <v>1654</v>
      </c>
      <c r="C11" s="530">
        <v>41</v>
      </c>
      <c r="D11" s="530">
        <v>124</v>
      </c>
      <c r="E11" s="530">
        <v>5207</v>
      </c>
      <c r="F11" s="529">
        <v>254</v>
      </c>
    </row>
    <row r="12" ht="19.5" customHeight="1"/>
  </sheetData>
  <sheetProtection/>
  <mergeCells count="1">
    <mergeCell ref="B1:F1"/>
  </mergeCells>
  <printOptions horizontalCentered="1"/>
  <pageMargins left="0.708661417322835" right="0.708661417322835" top="0.748031496062992" bottom="0.748031496062992" header="0.31496062992126" footer="0.31496062992126"/>
  <pageSetup firstPageNumber="208" useFirstPageNumber="1" fitToHeight="0" horizontalDpi="600" verticalDpi="600" orientation="landscape" paperSize="9" scale="115" r:id="rId1"/>
  <headerFooter>
    <oddHeader>&amp;L&amp;"-,Bold"Name of the State: SIKKIM&amp;R&amp;"-,Bold"Statement No.30c   Persons in Nos.</oddHeader>
    <oddFooter>&amp;C&amp;P</oddFooter>
  </headerFooter>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77"/>
  <sheetViews>
    <sheetView zoomScaleSheetLayoutView="100" workbookViewId="0" topLeftCell="A1">
      <selection activeCell="B5" sqref="B5"/>
    </sheetView>
  </sheetViews>
  <sheetFormatPr defaultColWidth="10.28125" defaultRowHeight="15"/>
  <cols>
    <col min="1" max="1" width="8.00390625" style="176" customWidth="1"/>
    <col min="2" max="2" width="32.8515625" style="176" customWidth="1"/>
    <col min="3" max="9" width="10.28125" style="175" customWidth="1"/>
    <col min="10" max="11" width="10.00390625" style="175" bestFit="1" customWidth="1"/>
    <col min="12" max="17" width="10.28125" style="175" customWidth="1"/>
    <col min="18" max="16384" width="10.28125" style="174" customWidth="1"/>
  </cols>
  <sheetData>
    <row r="1" spans="1:17" s="195" customFormat="1" ht="27.75" customHeight="1">
      <c r="A1" s="35" t="s">
        <v>626</v>
      </c>
      <c r="B1" s="193"/>
      <c r="C1" s="577" t="s">
        <v>127</v>
      </c>
      <c r="D1" s="578"/>
      <c r="E1" s="578"/>
      <c r="F1" s="578"/>
      <c r="G1" s="578"/>
      <c r="H1" s="578"/>
      <c r="I1" s="579"/>
      <c r="J1" s="105" t="s">
        <v>126</v>
      </c>
      <c r="K1" s="111" t="s">
        <v>125</v>
      </c>
      <c r="L1" s="111" t="s">
        <v>406</v>
      </c>
      <c r="M1" s="583" t="s">
        <v>123</v>
      </c>
      <c r="N1" s="583"/>
      <c r="O1" s="583"/>
      <c r="P1" s="583"/>
      <c r="Q1" s="583"/>
    </row>
    <row r="2" spans="1:17" ht="40.5" customHeight="1">
      <c r="A2" s="194"/>
      <c r="B2" s="193" t="s">
        <v>128</v>
      </c>
      <c r="C2" s="107" t="s">
        <v>122</v>
      </c>
      <c r="D2" s="107" t="s">
        <v>121</v>
      </c>
      <c r="E2" s="107" t="s">
        <v>120</v>
      </c>
      <c r="F2" s="107" t="s">
        <v>119</v>
      </c>
      <c r="G2" s="107" t="s">
        <v>118</v>
      </c>
      <c r="H2" s="107" t="s">
        <v>117</v>
      </c>
      <c r="I2" s="107" t="s">
        <v>116</v>
      </c>
      <c r="J2" s="107" t="s">
        <v>115</v>
      </c>
      <c r="K2" s="107" t="s">
        <v>114</v>
      </c>
      <c r="L2" s="107" t="s">
        <v>113</v>
      </c>
      <c r="M2" s="106" t="s">
        <v>112</v>
      </c>
      <c r="N2" s="106" t="s">
        <v>111</v>
      </c>
      <c r="O2" s="106" t="s">
        <v>110</v>
      </c>
      <c r="P2" s="106" t="s">
        <v>109</v>
      </c>
      <c r="Q2" s="106" t="s">
        <v>108</v>
      </c>
    </row>
    <row r="3" spans="1:17" ht="15.75" customHeight="1">
      <c r="A3" s="192">
        <v>1</v>
      </c>
      <c r="B3" s="191">
        <v>2</v>
      </c>
      <c r="C3" s="105">
        <v>3</v>
      </c>
      <c r="D3" s="105">
        <v>4</v>
      </c>
      <c r="E3" s="105">
        <v>5</v>
      </c>
      <c r="F3" s="105">
        <v>6</v>
      </c>
      <c r="G3" s="105">
        <v>7</v>
      </c>
      <c r="H3" s="105">
        <v>8</v>
      </c>
      <c r="I3" s="105">
        <v>9</v>
      </c>
      <c r="J3" s="105">
        <v>10</v>
      </c>
      <c r="K3" s="105">
        <v>11</v>
      </c>
      <c r="L3" s="105">
        <v>12</v>
      </c>
      <c r="M3" s="105">
        <v>13</v>
      </c>
      <c r="N3" s="105">
        <v>14</v>
      </c>
      <c r="O3" s="105">
        <v>15</v>
      </c>
      <c r="P3" s="105">
        <v>16</v>
      </c>
      <c r="Q3" s="105">
        <v>17</v>
      </c>
    </row>
    <row r="4" spans="1:17" ht="21.75" customHeight="1">
      <c r="A4" s="587" t="s">
        <v>625</v>
      </c>
      <c r="B4" s="587"/>
      <c r="C4" s="190">
        <v>451.06559999999996</v>
      </c>
      <c r="D4" s="190">
        <v>615.7593</v>
      </c>
      <c r="E4" s="190">
        <v>842.3465000000001</v>
      </c>
      <c r="F4" s="190">
        <v>911.9461</v>
      </c>
      <c r="G4" s="190">
        <v>980.7103</v>
      </c>
      <c r="H4" s="190">
        <v>633.9828</v>
      </c>
      <c r="I4" s="190">
        <v>720.2873999999999</v>
      </c>
      <c r="J4" s="190">
        <v>1954.3056000000001</v>
      </c>
      <c r="K4" s="190">
        <v>1303.9554</v>
      </c>
      <c r="L4" s="184">
        <v>1525.627818</v>
      </c>
      <c r="M4" s="184">
        <v>1784.9845470599998</v>
      </c>
      <c r="N4" s="184">
        <v>2088.4319200602</v>
      </c>
      <c r="O4" s="184">
        <v>2443.465346470434</v>
      </c>
      <c r="P4" s="184">
        <v>2858.8544553704073</v>
      </c>
      <c r="Q4" s="184">
        <v>3344.8597127833764</v>
      </c>
    </row>
    <row r="5" spans="1:17" ht="21.75" customHeight="1">
      <c r="A5" s="187" t="s">
        <v>166</v>
      </c>
      <c r="B5" s="661" t="s">
        <v>330</v>
      </c>
      <c r="C5" s="190">
        <v>56.6643</v>
      </c>
      <c r="D5" s="190">
        <v>25.2882</v>
      </c>
      <c r="E5" s="190">
        <v>83.30720000000001</v>
      </c>
      <c r="F5" s="190">
        <v>169.5234</v>
      </c>
      <c r="G5" s="190">
        <v>109.51989999999999</v>
      </c>
      <c r="H5" s="190">
        <v>63.969500000000004</v>
      </c>
      <c r="I5" s="190">
        <v>71.18430000000001</v>
      </c>
      <c r="J5" s="190">
        <v>195.856</v>
      </c>
      <c r="K5" s="190">
        <v>115.5853</v>
      </c>
      <c r="L5" s="184">
        <v>135.234801</v>
      </c>
      <c r="M5" s="184">
        <v>158.22471717</v>
      </c>
      <c r="N5" s="184">
        <v>185.12291908889998</v>
      </c>
      <c r="O5" s="184">
        <v>216.59381533401296</v>
      </c>
      <c r="P5" s="184">
        <v>253.41476394079515</v>
      </c>
      <c r="Q5" s="184">
        <v>296.49527381073034</v>
      </c>
    </row>
    <row r="6" spans="1:17" ht="21.75" customHeight="1">
      <c r="A6" s="177">
        <v>4047</v>
      </c>
      <c r="B6" s="126" t="s">
        <v>624</v>
      </c>
      <c r="C6" s="93">
        <v>0</v>
      </c>
      <c r="D6" s="93">
        <v>0</v>
      </c>
      <c r="E6" s="93">
        <v>0</v>
      </c>
      <c r="F6" s="93">
        <v>0</v>
      </c>
      <c r="G6" s="93">
        <v>0</v>
      </c>
      <c r="H6" s="93">
        <v>0</v>
      </c>
      <c r="I6" s="93">
        <v>0</v>
      </c>
      <c r="J6" s="93">
        <v>0</v>
      </c>
      <c r="K6" s="93">
        <v>0</v>
      </c>
      <c r="L6" s="79">
        <v>0</v>
      </c>
      <c r="M6" s="79">
        <v>0</v>
      </c>
      <c r="N6" s="79">
        <v>0</v>
      </c>
      <c r="O6" s="79">
        <v>0</v>
      </c>
      <c r="P6" s="79">
        <v>0</v>
      </c>
      <c r="Q6" s="79">
        <v>0</v>
      </c>
    </row>
    <row r="7" spans="1:17" ht="21.75" customHeight="1">
      <c r="A7" s="177">
        <v>4055</v>
      </c>
      <c r="B7" s="183" t="s">
        <v>326</v>
      </c>
      <c r="C7" s="93">
        <v>0.4501</v>
      </c>
      <c r="D7" s="93">
        <v>5.8304</v>
      </c>
      <c r="E7" s="93">
        <v>6.8722</v>
      </c>
      <c r="F7" s="93">
        <v>14.8872</v>
      </c>
      <c r="G7" s="93">
        <v>20.2333</v>
      </c>
      <c r="H7" s="93">
        <v>4.942699999999999</v>
      </c>
      <c r="I7" s="93">
        <v>6.9252</v>
      </c>
      <c r="J7" s="93">
        <v>9.8473</v>
      </c>
      <c r="K7" s="93">
        <v>4.1867</v>
      </c>
      <c r="L7" s="79">
        <v>4.898439</v>
      </c>
      <c r="M7" s="79">
        <v>5.73117363</v>
      </c>
      <c r="N7" s="79">
        <v>6.705473147099999</v>
      </c>
      <c r="O7" s="79">
        <v>7.845403582106998</v>
      </c>
      <c r="P7" s="79">
        <v>9.179122191065188</v>
      </c>
      <c r="Q7" s="79">
        <v>10.73957296354627</v>
      </c>
    </row>
    <row r="8" spans="1:17" ht="21.75" customHeight="1">
      <c r="A8" s="177">
        <v>4058</v>
      </c>
      <c r="B8" s="126" t="s">
        <v>623</v>
      </c>
      <c r="C8" s="93">
        <v>0</v>
      </c>
      <c r="D8" s="93">
        <v>0</v>
      </c>
      <c r="E8" s="93">
        <v>0</v>
      </c>
      <c r="F8" s="93">
        <v>0</v>
      </c>
      <c r="G8" s="93">
        <v>0</v>
      </c>
      <c r="H8" s="93">
        <v>0</v>
      </c>
      <c r="I8" s="93">
        <v>0</v>
      </c>
      <c r="J8" s="93">
        <v>4.11</v>
      </c>
      <c r="K8" s="93">
        <v>3</v>
      </c>
      <c r="L8" s="79">
        <v>3.51</v>
      </c>
      <c r="M8" s="79">
        <v>4.106699999999999</v>
      </c>
      <c r="N8" s="79">
        <v>4.8048389999999985</v>
      </c>
      <c r="O8" s="79">
        <v>5.6216616299999975</v>
      </c>
      <c r="P8" s="79">
        <v>6.5773441070999965</v>
      </c>
      <c r="Q8" s="79">
        <v>7.695492605306995</v>
      </c>
    </row>
    <row r="9" spans="1:17" ht="21.75" customHeight="1">
      <c r="A9" s="177">
        <v>4059</v>
      </c>
      <c r="B9" s="126" t="s">
        <v>318</v>
      </c>
      <c r="C9" s="93">
        <v>56.2142</v>
      </c>
      <c r="D9" s="93">
        <v>19.4578</v>
      </c>
      <c r="E9" s="93">
        <v>76.435</v>
      </c>
      <c r="F9" s="93">
        <v>154.6362</v>
      </c>
      <c r="G9" s="93">
        <v>89.28659999999999</v>
      </c>
      <c r="H9" s="93">
        <v>59.0268</v>
      </c>
      <c r="I9" s="93">
        <v>64.2591</v>
      </c>
      <c r="J9" s="93">
        <v>181.8987</v>
      </c>
      <c r="K9" s="93">
        <v>108.3986</v>
      </c>
      <c r="L9" s="79">
        <v>126.82636199999999</v>
      </c>
      <c r="M9" s="79">
        <v>148.38684353999997</v>
      </c>
      <c r="N9" s="79">
        <v>173.61260694179995</v>
      </c>
      <c r="O9" s="79">
        <v>203.12675012190593</v>
      </c>
      <c r="P9" s="79">
        <v>237.65829764262992</v>
      </c>
      <c r="Q9" s="79">
        <v>278.060208241877</v>
      </c>
    </row>
    <row r="10" spans="1:17" ht="21.75" customHeight="1">
      <c r="A10" s="177">
        <v>4070</v>
      </c>
      <c r="B10" s="183" t="s">
        <v>539</v>
      </c>
      <c r="C10" s="93">
        <v>0</v>
      </c>
      <c r="D10" s="93">
        <v>0</v>
      </c>
      <c r="E10" s="93">
        <v>0</v>
      </c>
      <c r="F10" s="93">
        <v>0</v>
      </c>
      <c r="G10" s="93">
        <v>0</v>
      </c>
      <c r="H10" s="93">
        <v>0</v>
      </c>
      <c r="I10" s="93">
        <v>0</v>
      </c>
      <c r="J10" s="93">
        <v>0</v>
      </c>
      <c r="K10" s="93">
        <v>0</v>
      </c>
      <c r="L10" s="79">
        <v>0</v>
      </c>
      <c r="M10" s="79">
        <v>0</v>
      </c>
      <c r="N10" s="79">
        <v>0</v>
      </c>
      <c r="O10" s="79">
        <v>0</v>
      </c>
      <c r="P10" s="79">
        <v>0</v>
      </c>
      <c r="Q10" s="79">
        <v>0</v>
      </c>
    </row>
    <row r="11" spans="1:17" ht="21.75" customHeight="1">
      <c r="A11" s="177">
        <v>4075</v>
      </c>
      <c r="B11" s="183" t="s">
        <v>622</v>
      </c>
      <c r="C11" s="93">
        <v>0</v>
      </c>
      <c r="D11" s="93">
        <v>0</v>
      </c>
      <c r="E11" s="93">
        <v>0</v>
      </c>
      <c r="F11" s="93">
        <v>0</v>
      </c>
      <c r="G11" s="93">
        <v>0</v>
      </c>
      <c r="H11" s="93">
        <v>0</v>
      </c>
      <c r="I11" s="93">
        <v>0</v>
      </c>
      <c r="J11" s="93">
        <v>0</v>
      </c>
      <c r="K11" s="93">
        <v>0</v>
      </c>
      <c r="L11" s="79">
        <v>0</v>
      </c>
      <c r="M11" s="79">
        <v>0</v>
      </c>
      <c r="N11" s="79">
        <v>0</v>
      </c>
      <c r="O11" s="79">
        <v>0</v>
      </c>
      <c r="P11" s="79">
        <v>0</v>
      </c>
      <c r="Q11" s="79">
        <v>0</v>
      </c>
    </row>
    <row r="12" spans="1:17" ht="21.75" customHeight="1">
      <c r="A12" s="187" t="s">
        <v>162</v>
      </c>
      <c r="B12" s="186" t="s">
        <v>621</v>
      </c>
      <c r="C12" s="185">
        <v>165.8504</v>
      </c>
      <c r="D12" s="185">
        <v>277.1143</v>
      </c>
      <c r="E12" s="185">
        <v>291.2208</v>
      </c>
      <c r="F12" s="185">
        <v>266.2135</v>
      </c>
      <c r="G12" s="185">
        <v>269.8149</v>
      </c>
      <c r="H12" s="185">
        <v>200.8007</v>
      </c>
      <c r="I12" s="185">
        <v>243.21380000000002</v>
      </c>
      <c r="J12" s="185">
        <v>737.8069</v>
      </c>
      <c r="K12" s="185">
        <v>373.38269999999994</v>
      </c>
      <c r="L12" s="184">
        <v>436.85775899999993</v>
      </c>
      <c r="M12" s="184">
        <v>511.12357802999986</v>
      </c>
      <c r="N12" s="184">
        <v>598.0145862950998</v>
      </c>
      <c r="O12" s="184">
        <v>699.6770659652667</v>
      </c>
      <c r="P12" s="184">
        <v>818.622167179362</v>
      </c>
      <c r="Q12" s="184">
        <v>957.7879355998535</v>
      </c>
    </row>
    <row r="13" spans="1:17" ht="21.75" customHeight="1">
      <c r="A13" s="177">
        <v>4202</v>
      </c>
      <c r="B13" s="126" t="s">
        <v>620</v>
      </c>
      <c r="C13" s="93">
        <v>39.434200000000004</v>
      </c>
      <c r="D13" s="93">
        <v>62.93899999999999</v>
      </c>
      <c r="E13" s="93">
        <v>62.1901</v>
      </c>
      <c r="F13" s="93">
        <v>49.7997</v>
      </c>
      <c r="G13" s="93">
        <v>31.7398</v>
      </c>
      <c r="H13" s="93">
        <v>18.5824</v>
      </c>
      <c r="I13" s="93">
        <v>45.9041</v>
      </c>
      <c r="J13" s="93">
        <v>137.67700000000002</v>
      </c>
      <c r="K13" s="93">
        <v>74.2064</v>
      </c>
      <c r="L13" s="79">
        <v>86.821488</v>
      </c>
      <c r="M13" s="79">
        <v>101.58114096</v>
      </c>
      <c r="N13" s="79">
        <v>118.8499349232</v>
      </c>
      <c r="O13" s="79">
        <v>139.054423860144</v>
      </c>
      <c r="P13" s="79">
        <v>162.69367591636848</v>
      </c>
      <c r="Q13" s="79">
        <v>190.3516008221511</v>
      </c>
    </row>
    <row r="14" spans="1:17" ht="21.75" customHeight="1">
      <c r="A14" s="177">
        <v>4210</v>
      </c>
      <c r="B14" s="126" t="s">
        <v>619</v>
      </c>
      <c r="C14" s="93">
        <v>31.8288</v>
      </c>
      <c r="D14" s="93">
        <v>97.5579</v>
      </c>
      <c r="E14" s="93">
        <v>101.37549999999999</v>
      </c>
      <c r="F14" s="93">
        <v>93.4668</v>
      </c>
      <c r="G14" s="93">
        <v>61.328100000000006</v>
      </c>
      <c r="H14" s="93">
        <v>66.18090000000001</v>
      </c>
      <c r="I14" s="93">
        <v>72.8932</v>
      </c>
      <c r="J14" s="93">
        <v>233.81040000000002</v>
      </c>
      <c r="K14" s="93">
        <v>46.071400000000004</v>
      </c>
      <c r="L14" s="79">
        <v>53.903538000000005</v>
      </c>
      <c r="M14" s="79">
        <v>63.06713946</v>
      </c>
      <c r="N14" s="79">
        <v>73.7885531682</v>
      </c>
      <c r="O14" s="79">
        <v>86.332607206794</v>
      </c>
      <c r="P14" s="79">
        <v>101.00915043194897</v>
      </c>
      <c r="Q14" s="79">
        <v>118.18070600538029</v>
      </c>
    </row>
    <row r="15" spans="1:17" ht="21.75" customHeight="1">
      <c r="A15" s="177">
        <v>4211</v>
      </c>
      <c r="B15" s="126" t="s">
        <v>618</v>
      </c>
      <c r="C15" s="93">
        <v>0</v>
      </c>
      <c r="D15" s="93">
        <v>0</v>
      </c>
      <c r="E15" s="93">
        <v>0</v>
      </c>
      <c r="F15" s="93">
        <v>0</v>
      </c>
      <c r="G15" s="93">
        <v>0</v>
      </c>
      <c r="H15" s="93">
        <v>0</v>
      </c>
      <c r="I15" s="93">
        <v>0</v>
      </c>
      <c r="J15" s="93">
        <v>0</v>
      </c>
      <c r="K15" s="93">
        <v>0</v>
      </c>
      <c r="L15" s="79">
        <v>0</v>
      </c>
      <c r="M15" s="79">
        <v>0</v>
      </c>
      <c r="N15" s="79">
        <v>0</v>
      </c>
      <c r="O15" s="79">
        <v>0</v>
      </c>
      <c r="P15" s="79">
        <v>0</v>
      </c>
      <c r="Q15" s="79">
        <v>0</v>
      </c>
    </row>
    <row r="16" spans="1:17" ht="21.75" customHeight="1">
      <c r="A16" s="177">
        <v>4215</v>
      </c>
      <c r="B16" s="126" t="s">
        <v>617</v>
      </c>
      <c r="C16" s="93">
        <v>34.3154</v>
      </c>
      <c r="D16" s="93">
        <v>46.501000000000005</v>
      </c>
      <c r="E16" s="93">
        <v>57.4438</v>
      </c>
      <c r="F16" s="93">
        <v>39.244699999999995</v>
      </c>
      <c r="G16" s="93">
        <v>84.9145</v>
      </c>
      <c r="H16" s="93">
        <v>56.288599999999995</v>
      </c>
      <c r="I16" s="93">
        <v>70.9678</v>
      </c>
      <c r="J16" s="93">
        <v>188.7948</v>
      </c>
      <c r="K16" s="93">
        <v>139.9621</v>
      </c>
      <c r="L16" s="79">
        <v>163.75565699999999</v>
      </c>
      <c r="M16" s="79">
        <v>191.59411868999996</v>
      </c>
      <c r="N16" s="79">
        <v>224.16511886729995</v>
      </c>
      <c r="O16" s="79">
        <v>262.2731890747409</v>
      </c>
      <c r="P16" s="79">
        <v>306.85963121744686</v>
      </c>
      <c r="Q16" s="79">
        <v>359.0257685244128</v>
      </c>
    </row>
    <row r="17" spans="1:17" ht="21.75" customHeight="1">
      <c r="A17" s="177">
        <v>4216</v>
      </c>
      <c r="B17" s="183" t="s">
        <v>616</v>
      </c>
      <c r="C17" s="93">
        <v>23.530700000000003</v>
      </c>
      <c r="D17" s="93">
        <v>10.003</v>
      </c>
      <c r="E17" s="93">
        <v>18.8557</v>
      </c>
      <c r="F17" s="93">
        <v>9.7364</v>
      </c>
      <c r="G17" s="93">
        <v>15.3201</v>
      </c>
      <c r="H17" s="93">
        <v>4.5451999999999995</v>
      </c>
      <c r="I17" s="93">
        <v>1.4278</v>
      </c>
      <c r="J17" s="93">
        <v>2.0957</v>
      </c>
      <c r="K17" s="93">
        <v>2</v>
      </c>
      <c r="L17" s="79">
        <v>2.34</v>
      </c>
      <c r="M17" s="79">
        <v>2.7377999999999996</v>
      </c>
      <c r="N17" s="79">
        <v>3.2032259999999995</v>
      </c>
      <c r="O17" s="79">
        <v>3.747774419999999</v>
      </c>
      <c r="P17" s="79">
        <v>4.384896071399998</v>
      </c>
      <c r="Q17" s="79">
        <v>5.130328403537997</v>
      </c>
    </row>
    <row r="18" spans="1:17" ht="21.75" customHeight="1">
      <c r="A18" s="177">
        <v>4217</v>
      </c>
      <c r="B18" s="126" t="s">
        <v>615</v>
      </c>
      <c r="C18" s="93">
        <v>34.804899999999996</v>
      </c>
      <c r="D18" s="93">
        <v>57.3554</v>
      </c>
      <c r="E18" s="93">
        <v>49.9199</v>
      </c>
      <c r="F18" s="93">
        <v>62.1625</v>
      </c>
      <c r="G18" s="93">
        <v>71.6157</v>
      </c>
      <c r="H18" s="93">
        <v>40.623200000000004</v>
      </c>
      <c r="I18" s="93">
        <v>42.4666</v>
      </c>
      <c r="J18" s="93">
        <v>127.89020000000001</v>
      </c>
      <c r="K18" s="93">
        <v>82.4377</v>
      </c>
      <c r="L18" s="79">
        <v>96.45210900000001</v>
      </c>
      <c r="M18" s="79">
        <v>112.84896753</v>
      </c>
      <c r="N18" s="79">
        <v>132.03329201009998</v>
      </c>
      <c r="O18" s="79">
        <v>154.47895165181697</v>
      </c>
      <c r="P18" s="79">
        <v>180.74037343262586</v>
      </c>
      <c r="Q18" s="79">
        <v>211.46623691617225</v>
      </c>
    </row>
    <row r="19" spans="1:17" ht="21.75" customHeight="1">
      <c r="A19" s="177">
        <v>4220</v>
      </c>
      <c r="B19" s="183" t="s">
        <v>614</v>
      </c>
      <c r="C19" s="93">
        <v>0.9</v>
      </c>
      <c r="D19" s="93">
        <v>1.2539</v>
      </c>
      <c r="E19" s="93">
        <v>0.7365</v>
      </c>
      <c r="F19" s="93">
        <v>0.25</v>
      </c>
      <c r="G19" s="93">
        <v>2</v>
      </c>
      <c r="H19" s="93">
        <v>0.1</v>
      </c>
      <c r="I19" s="93">
        <v>0.2938</v>
      </c>
      <c r="J19" s="93">
        <v>0</v>
      </c>
      <c r="K19" s="93">
        <v>0</v>
      </c>
      <c r="L19" s="79">
        <v>0</v>
      </c>
      <c r="M19" s="79">
        <v>0</v>
      </c>
      <c r="N19" s="79">
        <v>0</v>
      </c>
      <c r="O19" s="79">
        <v>0</v>
      </c>
      <c r="P19" s="79">
        <v>0</v>
      </c>
      <c r="Q19" s="79">
        <v>0</v>
      </c>
    </row>
    <row r="20" spans="1:17" ht="21.75" customHeight="1">
      <c r="A20" s="177">
        <v>4221</v>
      </c>
      <c r="B20" s="183" t="s">
        <v>613</v>
      </c>
      <c r="C20" s="188"/>
      <c r="D20" s="188"/>
      <c r="E20" s="188"/>
      <c r="F20" s="188"/>
      <c r="G20" s="189"/>
      <c r="H20" s="188"/>
      <c r="I20" s="188"/>
      <c r="J20" s="188"/>
      <c r="K20" s="188"/>
      <c r="L20" s="79"/>
      <c r="M20" s="79"/>
      <c r="N20" s="79"/>
      <c r="O20" s="79"/>
      <c r="P20" s="79"/>
      <c r="Q20" s="79"/>
    </row>
    <row r="21" spans="1:17" ht="21.75" customHeight="1">
      <c r="A21" s="177">
        <v>4225</v>
      </c>
      <c r="B21" s="126" t="s">
        <v>612</v>
      </c>
      <c r="C21" s="93">
        <v>0.43979999999999997</v>
      </c>
      <c r="D21" s="93">
        <v>1.3042000000000002</v>
      </c>
      <c r="E21" s="93">
        <v>0.6993</v>
      </c>
      <c r="F21" s="93">
        <v>1.8606</v>
      </c>
      <c r="G21" s="93">
        <v>1.3966999999999998</v>
      </c>
      <c r="H21" s="93">
        <v>3.6655</v>
      </c>
      <c r="I21" s="93">
        <v>6.6399</v>
      </c>
      <c r="J21" s="93">
        <v>33.0888</v>
      </c>
      <c r="K21" s="93">
        <v>21.855</v>
      </c>
      <c r="L21" s="79">
        <v>25.570349999999998</v>
      </c>
      <c r="M21" s="79">
        <v>29.917309499999995</v>
      </c>
      <c r="N21" s="79">
        <v>35.003252114999995</v>
      </c>
      <c r="O21" s="79">
        <v>40.95380497454999</v>
      </c>
      <c r="P21" s="79">
        <v>47.91595182022348</v>
      </c>
      <c r="Q21" s="79">
        <v>56.061663629661474</v>
      </c>
    </row>
    <row r="22" spans="1:17" ht="21.75" customHeight="1">
      <c r="A22" s="177">
        <v>4235</v>
      </c>
      <c r="B22" s="126" t="s">
        <v>611</v>
      </c>
      <c r="C22" s="93">
        <v>0.5966</v>
      </c>
      <c r="D22" s="93">
        <v>0.1999</v>
      </c>
      <c r="E22" s="93">
        <v>0</v>
      </c>
      <c r="F22" s="93">
        <v>9.6928</v>
      </c>
      <c r="G22" s="93">
        <v>1.5</v>
      </c>
      <c r="H22" s="93">
        <v>10.8149</v>
      </c>
      <c r="I22" s="93">
        <v>2.6206</v>
      </c>
      <c r="J22" s="93">
        <v>14.45</v>
      </c>
      <c r="K22" s="93">
        <v>6.8501</v>
      </c>
      <c r="L22" s="79">
        <v>8.014617</v>
      </c>
      <c r="M22" s="79">
        <v>9.377101889999999</v>
      </c>
      <c r="N22" s="79">
        <v>10.971209211299998</v>
      </c>
      <c r="O22" s="79">
        <v>12.836314777220997</v>
      </c>
      <c r="P22" s="79">
        <v>15.018488289348566</v>
      </c>
      <c r="Q22" s="79">
        <v>17.57163129853782</v>
      </c>
    </row>
    <row r="23" spans="1:17" ht="21.75" customHeight="1">
      <c r="A23" s="177">
        <v>4236</v>
      </c>
      <c r="B23" s="183" t="s">
        <v>610</v>
      </c>
      <c r="C23" s="93">
        <v>0</v>
      </c>
      <c r="D23" s="93">
        <v>0</v>
      </c>
      <c r="E23" s="93">
        <v>0</v>
      </c>
      <c r="F23" s="93">
        <v>0</v>
      </c>
      <c r="G23" s="93">
        <v>0</v>
      </c>
      <c r="H23" s="93">
        <v>0</v>
      </c>
      <c r="I23" s="93">
        <v>0</v>
      </c>
      <c r="J23" s="93">
        <v>0</v>
      </c>
      <c r="K23" s="93">
        <v>0</v>
      </c>
      <c r="L23" s="79">
        <v>0</v>
      </c>
      <c r="M23" s="79">
        <v>0</v>
      </c>
      <c r="N23" s="79">
        <v>0</v>
      </c>
      <c r="O23" s="79">
        <v>0</v>
      </c>
      <c r="P23" s="79">
        <v>0</v>
      </c>
      <c r="Q23" s="79">
        <v>0</v>
      </c>
    </row>
    <row r="24" spans="1:17" ht="21.75" customHeight="1">
      <c r="A24" s="177">
        <v>4250</v>
      </c>
      <c r="B24" s="126" t="s">
        <v>499</v>
      </c>
      <c r="C24" s="93">
        <v>0</v>
      </c>
      <c r="D24" s="93">
        <v>0</v>
      </c>
      <c r="E24" s="93">
        <v>0</v>
      </c>
      <c r="F24" s="93">
        <v>0</v>
      </c>
      <c r="G24" s="93">
        <v>0</v>
      </c>
      <c r="H24" s="93">
        <v>0</v>
      </c>
      <c r="I24" s="93">
        <v>0</v>
      </c>
      <c r="J24" s="93">
        <v>0</v>
      </c>
      <c r="K24" s="93">
        <v>0</v>
      </c>
      <c r="L24" s="79">
        <v>0</v>
      </c>
      <c r="M24" s="79">
        <v>0</v>
      </c>
      <c r="N24" s="79">
        <v>0</v>
      </c>
      <c r="O24" s="79">
        <v>0</v>
      </c>
      <c r="P24" s="79">
        <v>0</v>
      </c>
      <c r="Q24" s="79">
        <v>0</v>
      </c>
    </row>
    <row r="25" spans="1:17" ht="21.75" customHeight="1">
      <c r="A25" s="187" t="s">
        <v>158</v>
      </c>
      <c r="B25" s="186" t="s">
        <v>609</v>
      </c>
      <c r="C25" s="185">
        <v>228.55089999999996</v>
      </c>
      <c r="D25" s="185">
        <v>313.3568</v>
      </c>
      <c r="E25" s="185">
        <v>467.8185000000001</v>
      </c>
      <c r="F25" s="185">
        <v>476.2092</v>
      </c>
      <c r="G25" s="185">
        <v>601.3755</v>
      </c>
      <c r="H25" s="185">
        <v>369.2126</v>
      </c>
      <c r="I25" s="185">
        <v>405.8893</v>
      </c>
      <c r="J25" s="185">
        <v>1020.6427</v>
      </c>
      <c r="K25" s="185">
        <v>814.9874000000001</v>
      </c>
      <c r="L25" s="184">
        <v>953.535258</v>
      </c>
      <c r="M25" s="184">
        <v>1115.63625186</v>
      </c>
      <c r="N25" s="184">
        <v>1305.2944146761997</v>
      </c>
      <c r="O25" s="184">
        <v>1527.1944651711535</v>
      </c>
      <c r="P25" s="184">
        <v>1786.8175242502496</v>
      </c>
      <c r="Q25" s="184">
        <v>2090.5765033727916</v>
      </c>
    </row>
    <row r="26" spans="1:17" ht="21.75" customHeight="1">
      <c r="A26" s="177">
        <v>4401</v>
      </c>
      <c r="B26" s="126" t="s">
        <v>268</v>
      </c>
      <c r="C26" s="93">
        <v>0</v>
      </c>
      <c r="D26" s="93">
        <v>3.7995</v>
      </c>
      <c r="E26" s="93">
        <v>1.9140000000000001</v>
      </c>
      <c r="F26" s="93">
        <v>1.9771</v>
      </c>
      <c r="G26" s="93">
        <v>1.1566</v>
      </c>
      <c r="H26" s="93">
        <v>0</v>
      </c>
      <c r="I26" s="93">
        <v>2.021</v>
      </c>
      <c r="J26" s="93">
        <v>7.1212</v>
      </c>
      <c r="K26" s="93">
        <v>3.7030000000000003</v>
      </c>
      <c r="L26" s="79">
        <v>4.33251</v>
      </c>
      <c r="M26" s="79">
        <v>5.0690367</v>
      </c>
      <c r="N26" s="79">
        <v>5.930772939</v>
      </c>
      <c r="O26" s="79">
        <v>6.939004338629999</v>
      </c>
      <c r="P26" s="79">
        <v>8.1186350761971</v>
      </c>
      <c r="Q26" s="79">
        <v>9.498803039150605</v>
      </c>
    </row>
    <row r="27" spans="1:17" ht="21.75" customHeight="1">
      <c r="A27" s="177">
        <v>4402</v>
      </c>
      <c r="B27" s="126" t="s">
        <v>608</v>
      </c>
      <c r="C27" s="93">
        <v>0</v>
      </c>
      <c r="D27" s="93">
        <v>0</v>
      </c>
      <c r="E27" s="93">
        <v>0</v>
      </c>
      <c r="F27" s="93">
        <v>0</v>
      </c>
      <c r="G27" s="93">
        <v>0</v>
      </c>
      <c r="H27" s="93">
        <v>0</v>
      </c>
      <c r="I27" s="93">
        <v>0</v>
      </c>
      <c r="J27" s="93">
        <v>0</v>
      </c>
      <c r="K27" s="93">
        <v>0</v>
      </c>
      <c r="L27" s="79">
        <v>0</v>
      </c>
      <c r="M27" s="79">
        <v>0</v>
      </c>
      <c r="N27" s="79">
        <v>0</v>
      </c>
      <c r="O27" s="79">
        <v>0</v>
      </c>
      <c r="P27" s="79">
        <v>0</v>
      </c>
      <c r="Q27" s="79">
        <v>0</v>
      </c>
    </row>
    <row r="28" spans="1:17" ht="21.75" customHeight="1">
      <c r="A28" s="177">
        <v>4403</v>
      </c>
      <c r="B28" s="126" t="s">
        <v>495</v>
      </c>
      <c r="C28" s="93">
        <v>0.2869</v>
      </c>
      <c r="D28" s="93">
        <v>3.9202999999999997</v>
      </c>
      <c r="E28" s="93">
        <v>0.8473999999999999</v>
      </c>
      <c r="F28" s="93">
        <v>2.3978</v>
      </c>
      <c r="G28" s="93">
        <v>1.4597</v>
      </c>
      <c r="H28" s="93">
        <v>1.4579</v>
      </c>
      <c r="I28" s="93">
        <v>1.8069</v>
      </c>
      <c r="J28" s="93">
        <v>4.7541</v>
      </c>
      <c r="K28" s="93">
        <v>2.4341</v>
      </c>
      <c r="L28" s="79">
        <v>2.8478969999999997</v>
      </c>
      <c r="M28" s="79">
        <v>3.332039489999999</v>
      </c>
      <c r="N28" s="79">
        <v>3.8984862032999987</v>
      </c>
      <c r="O28" s="79">
        <v>4.561228857860998</v>
      </c>
      <c r="P28" s="79">
        <v>5.336637763697367</v>
      </c>
      <c r="Q28" s="79">
        <v>6.2438661835259195</v>
      </c>
    </row>
    <row r="29" spans="1:17" ht="21.75" customHeight="1">
      <c r="A29" s="177">
        <v>4404</v>
      </c>
      <c r="B29" s="126" t="s">
        <v>494</v>
      </c>
      <c r="C29" s="93">
        <v>0</v>
      </c>
      <c r="D29" s="93">
        <v>0</v>
      </c>
      <c r="E29" s="93">
        <v>0</v>
      </c>
      <c r="F29" s="93">
        <v>0</v>
      </c>
      <c r="G29" s="93">
        <v>0</v>
      </c>
      <c r="H29" s="93">
        <v>0</v>
      </c>
      <c r="I29" s="93">
        <v>0</v>
      </c>
      <c r="J29" s="93">
        <v>0</v>
      </c>
      <c r="K29" s="93">
        <v>0</v>
      </c>
      <c r="L29" s="79">
        <v>0</v>
      </c>
      <c r="M29" s="79">
        <v>0</v>
      </c>
      <c r="N29" s="79">
        <v>0</v>
      </c>
      <c r="O29" s="79">
        <v>0</v>
      </c>
      <c r="P29" s="79">
        <v>0</v>
      </c>
      <c r="Q29" s="79">
        <v>0</v>
      </c>
    </row>
    <row r="30" spans="1:17" ht="21.75" customHeight="1">
      <c r="A30" s="177">
        <v>4405</v>
      </c>
      <c r="B30" s="183" t="s">
        <v>261</v>
      </c>
      <c r="C30" s="93">
        <v>1.5703</v>
      </c>
      <c r="D30" s="93">
        <v>3.8994999999999997</v>
      </c>
      <c r="E30" s="93">
        <v>2.0122</v>
      </c>
      <c r="F30" s="93">
        <v>1.365</v>
      </c>
      <c r="G30" s="93">
        <v>0.0501</v>
      </c>
      <c r="H30" s="93">
        <v>0.0633</v>
      </c>
      <c r="I30" s="93">
        <v>1.6155000000000002</v>
      </c>
      <c r="J30" s="93">
        <v>3.7124</v>
      </c>
      <c r="K30" s="93">
        <v>0.8429000000000001</v>
      </c>
      <c r="L30" s="79">
        <v>0.9861930000000001</v>
      </c>
      <c r="M30" s="79">
        <v>1.15384581</v>
      </c>
      <c r="N30" s="79">
        <v>1.3499995976999999</v>
      </c>
      <c r="O30" s="79">
        <v>1.5794995293089997</v>
      </c>
      <c r="P30" s="79">
        <v>1.8480144492915296</v>
      </c>
      <c r="Q30" s="79">
        <v>2.1621769056710893</v>
      </c>
    </row>
    <row r="31" spans="1:17" ht="21.75" customHeight="1">
      <c r="A31" s="177">
        <v>4406</v>
      </c>
      <c r="B31" s="126" t="s">
        <v>607</v>
      </c>
      <c r="C31" s="93">
        <v>2.6502999999999997</v>
      </c>
      <c r="D31" s="93">
        <v>3.5545999999999998</v>
      </c>
      <c r="E31" s="93">
        <v>1.048</v>
      </c>
      <c r="F31" s="93">
        <v>2.4428</v>
      </c>
      <c r="G31" s="93">
        <v>0.7152</v>
      </c>
      <c r="H31" s="93">
        <v>3.1195999999999997</v>
      </c>
      <c r="I31" s="93">
        <v>1.1812</v>
      </c>
      <c r="J31" s="93">
        <v>2</v>
      </c>
      <c r="K31" s="93">
        <v>5.801699999999999</v>
      </c>
      <c r="L31" s="79">
        <v>6.787988999999999</v>
      </c>
      <c r="M31" s="79">
        <v>7.941947129999998</v>
      </c>
      <c r="N31" s="79">
        <v>9.292078142099998</v>
      </c>
      <c r="O31" s="79">
        <v>10.871731426256996</v>
      </c>
      <c r="P31" s="79">
        <v>12.719925768720685</v>
      </c>
      <c r="Q31" s="79">
        <v>14.8823131494032</v>
      </c>
    </row>
    <row r="32" spans="1:17" ht="21.75" customHeight="1">
      <c r="A32" s="177">
        <v>4407</v>
      </c>
      <c r="B32" s="126" t="s">
        <v>256</v>
      </c>
      <c r="C32" s="93">
        <v>0</v>
      </c>
      <c r="D32" s="93">
        <v>0</v>
      </c>
      <c r="E32" s="93">
        <v>0</v>
      </c>
      <c r="F32" s="93">
        <v>0</v>
      </c>
      <c r="G32" s="93">
        <v>0</v>
      </c>
      <c r="H32" s="93">
        <v>0</v>
      </c>
      <c r="I32" s="93">
        <v>0</v>
      </c>
      <c r="J32" s="93">
        <v>0</v>
      </c>
      <c r="K32" s="93">
        <v>0</v>
      </c>
      <c r="L32" s="79">
        <v>0</v>
      </c>
      <c r="M32" s="79">
        <v>0</v>
      </c>
      <c r="N32" s="79">
        <v>0</v>
      </c>
      <c r="O32" s="79">
        <v>0</v>
      </c>
      <c r="P32" s="79">
        <v>0</v>
      </c>
      <c r="Q32" s="79">
        <v>0</v>
      </c>
    </row>
    <row r="33" spans="1:17" ht="21.75" customHeight="1">
      <c r="A33" s="177">
        <v>4408</v>
      </c>
      <c r="B33" s="126" t="s">
        <v>606</v>
      </c>
      <c r="C33" s="93">
        <v>0.6966</v>
      </c>
      <c r="D33" s="93">
        <v>0.5999</v>
      </c>
      <c r="E33" s="93">
        <v>0.5539000000000001</v>
      </c>
      <c r="F33" s="93">
        <v>0.5468</v>
      </c>
      <c r="G33" s="93">
        <v>2.7336</v>
      </c>
      <c r="H33" s="93">
        <v>1.8939</v>
      </c>
      <c r="I33" s="93">
        <v>0</v>
      </c>
      <c r="J33" s="93">
        <v>4.0191</v>
      </c>
      <c r="K33" s="93">
        <v>12.41</v>
      </c>
      <c r="L33" s="79">
        <v>14.519699999999998</v>
      </c>
      <c r="M33" s="79">
        <v>16.988048999999997</v>
      </c>
      <c r="N33" s="79">
        <v>19.876017329999996</v>
      </c>
      <c r="O33" s="79">
        <v>23.254940276099994</v>
      </c>
      <c r="P33" s="79">
        <v>27.208280123036992</v>
      </c>
      <c r="Q33" s="79">
        <v>31.83368774395328</v>
      </c>
    </row>
    <row r="34" spans="1:17" ht="21.75" customHeight="1">
      <c r="A34" s="177">
        <v>4415</v>
      </c>
      <c r="B34" s="126" t="s">
        <v>490</v>
      </c>
      <c r="C34" s="93">
        <v>0</v>
      </c>
      <c r="D34" s="93">
        <v>0</v>
      </c>
      <c r="E34" s="93">
        <v>0</v>
      </c>
      <c r="F34" s="93">
        <v>0</v>
      </c>
      <c r="G34" s="93">
        <v>0</v>
      </c>
      <c r="H34" s="93">
        <v>0</v>
      </c>
      <c r="I34" s="93">
        <v>0</v>
      </c>
      <c r="J34" s="93">
        <v>0</v>
      </c>
      <c r="K34" s="93">
        <v>0</v>
      </c>
      <c r="L34" s="79">
        <v>0</v>
      </c>
      <c r="M34" s="79">
        <v>0</v>
      </c>
      <c r="N34" s="79">
        <v>0</v>
      </c>
      <c r="O34" s="79">
        <v>0</v>
      </c>
      <c r="P34" s="79">
        <v>0</v>
      </c>
      <c r="Q34" s="79">
        <v>0</v>
      </c>
    </row>
    <row r="35" spans="1:17" ht="25.5">
      <c r="A35" s="177">
        <v>4416</v>
      </c>
      <c r="B35" s="178" t="s">
        <v>605</v>
      </c>
      <c r="C35" s="93">
        <v>0</v>
      </c>
      <c r="D35" s="93">
        <v>0</v>
      </c>
      <c r="E35" s="93">
        <v>0</v>
      </c>
      <c r="F35" s="93">
        <v>0</v>
      </c>
      <c r="G35" s="93">
        <v>0</v>
      </c>
      <c r="H35" s="93">
        <v>0</v>
      </c>
      <c r="I35" s="93">
        <v>0</v>
      </c>
      <c r="J35" s="93">
        <v>0</v>
      </c>
      <c r="K35" s="93">
        <v>0</v>
      </c>
      <c r="L35" s="79">
        <v>0</v>
      </c>
      <c r="M35" s="79">
        <v>0</v>
      </c>
      <c r="N35" s="79">
        <v>0</v>
      </c>
      <c r="O35" s="79">
        <v>0</v>
      </c>
      <c r="P35" s="79">
        <v>0</v>
      </c>
      <c r="Q35" s="79">
        <v>0</v>
      </c>
    </row>
    <row r="36" spans="1:17" ht="21.75" customHeight="1">
      <c r="A36" s="177">
        <v>4425</v>
      </c>
      <c r="B36" s="126" t="s">
        <v>250</v>
      </c>
      <c r="C36" s="93">
        <v>0.9994</v>
      </c>
      <c r="D36" s="93">
        <v>1.7006999999999999</v>
      </c>
      <c r="E36" s="93">
        <v>3</v>
      </c>
      <c r="F36" s="93">
        <v>3.27</v>
      </c>
      <c r="G36" s="93">
        <v>5.4974</v>
      </c>
      <c r="H36" s="93">
        <v>0</v>
      </c>
      <c r="I36" s="93">
        <v>1</v>
      </c>
      <c r="J36" s="93">
        <v>4.729</v>
      </c>
      <c r="K36" s="93">
        <v>0</v>
      </c>
      <c r="L36" s="79">
        <v>0</v>
      </c>
      <c r="M36" s="79">
        <v>0</v>
      </c>
      <c r="N36" s="79">
        <v>0</v>
      </c>
      <c r="O36" s="79">
        <v>0</v>
      </c>
      <c r="P36" s="79">
        <v>0</v>
      </c>
      <c r="Q36" s="79">
        <v>0</v>
      </c>
    </row>
    <row r="37" spans="1:17" ht="21.75" customHeight="1">
      <c r="A37" s="177">
        <v>4435</v>
      </c>
      <c r="B37" s="179" t="s">
        <v>248</v>
      </c>
      <c r="C37" s="93">
        <v>0</v>
      </c>
      <c r="D37" s="93">
        <v>0.0001</v>
      </c>
      <c r="E37" s="93">
        <v>0</v>
      </c>
      <c r="F37" s="93">
        <v>0.4</v>
      </c>
      <c r="G37" s="93">
        <v>0</v>
      </c>
      <c r="H37" s="93">
        <v>0</v>
      </c>
      <c r="I37" s="93">
        <v>0</v>
      </c>
      <c r="J37" s="93">
        <v>0</v>
      </c>
      <c r="K37" s="93">
        <v>0</v>
      </c>
      <c r="L37" s="79">
        <v>0</v>
      </c>
      <c r="M37" s="79">
        <v>0</v>
      </c>
      <c r="N37" s="79">
        <v>0</v>
      </c>
      <c r="O37" s="79">
        <v>0</v>
      </c>
      <c r="P37" s="79">
        <v>0</v>
      </c>
      <c r="Q37" s="79">
        <v>0</v>
      </c>
    </row>
    <row r="38" spans="1:17" ht="21.75" customHeight="1">
      <c r="A38" s="177">
        <v>4515</v>
      </c>
      <c r="B38" s="179" t="s">
        <v>478</v>
      </c>
      <c r="C38" s="93">
        <v>22.735</v>
      </c>
      <c r="D38" s="93">
        <v>35.7689</v>
      </c>
      <c r="E38" s="93">
        <v>20.0394</v>
      </c>
      <c r="F38" s="93">
        <v>19.2869</v>
      </c>
      <c r="G38" s="93">
        <v>16.0088</v>
      </c>
      <c r="H38" s="93">
        <v>0.2089</v>
      </c>
      <c r="I38" s="93">
        <v>9.6614</v>
      </c>
      <c r="J38" s="93">
        <v>15.605599999999999</v>
      </c>
      <c r="K38" s="93">
        <v>8</v>
      </c>
      <c r="L38" s="79">
        <v>9.36</v>
      </c>
      <c r="M38" s="79">
        <v>10.951199999999998</v>
      </c>
      <c r="N38" s="79">
        <v>12.812903999999998</v>
      </c>
      <c r="O38" s="79">
        <v>14.991097679999996</v>
      </c>
      <c r="P38" s="79">
        <v>17.539584285599993</v>
      </c>
      <c r="Q38" s="79">
        <v>20.52131361415199</v>
      </c>
    </row>
    <row r="39" spans="1:17" ht="21.75" customHeight="1">
      <c r="A39" s="177">
        <v>4551</v>
      </c>
      <c r="B39" s="179" t="s">
        <v>604</v>
      </c>
      <c r="C39" s="93">
        <v>0</v>
      </c>
      <c r="D39" s="93">
        <v>0</v>
      </c>
      <c r="E39" s="93">
        <v>0</v>
      </c>
      <c r="F39" s="93">
        <v>0</v>
      </c>
      <c r="G39" s="93">
        <v>0</v>
      </c>
      <c r="H39" s="93">
        <v>0</v>
      </c>
      <c r="I39" s="93">
        <v>0</v>
      </c>
      <c r="J39" s="93">
        <v>0</v>
      </c>
      <c r="K39" s="93">
        <v>0</v>
      </c>
      <c r="L39" s="79">
        <v>0</v>
      </c>
      <c r="M39" s="79">
        <v>0</v>
      </c>
      <c r="N39" s="79">
        <v>0</v>
      </c>
      <c r="O39" s="79">
        <v>0</v>
      </c>
      <c r="P39" s="79">
        <v>0</v>
      </c>
      <c r="Q39" s="79">
        <v>0</v>
      </c>
    </row>
    <row r="40" spans="1:17" ht="21.75" customHeight="1">
      <c r="A40" s="177">
        <v>4552</v>
      </c>
      <c r="B40" s="179" t="s">
        <v>603</v>
      </c>
      <c r="C40" s="93">
        <v>0</v>
      </c>
      <c r="D40" s="93">
        <v>0</v>
      </c>
      <c r="E40" s="93">
        <v>0</v>
      </c>
      <c r="F40" s="93">
        <v>0</v>
      </c>
      <c r="G40" s="93">
        <v>0</v>
      </c>
      <c r="H40" s="93">
        <v>0</v>
      </c>
      <c r="I40" s="93">
        <v>0</v>
      </c>
      <c r="J40" s="93">
        <v>0</v>
      </c>
      <c r="K40" s="93">
        <v>0</v>
      </c>
      <c r="L40" s="79">
        <v>0</v>
      </c>
      <c r="M40" s="79">
        <v>0</v>
      </c>
      <c r="N40" s="79">
        <v>0</v>
      </c>
      <c r="O40" s="79">
        <v>0</v>
      </c>
      <c r="P40" s="79">
        <v>0</v>
      </c>
      <c r="Q40" s="79">
        <v>0</v>
      </c>
    </row>
    <row r="41" spans="1:17" ht="23.25" customHeight="1">
      <c r="A41" s="177">
        <v>4575</v>
      </c>
      <c r="B41" s="179" t="s">
        <v>238</v>
      </c>
      <c r="C41" s="93">
        <v>11.3384</v>
      </c>
      <c r="D41" s="93">
        <v>17.8692</v>
      </c>
      <c r="E41" s="93">
        <v>17.3972</v>
      </c>
      <c r="F41" s="93">
        <v>11.6995</v>
      </c>
      <c r="G41" s="93">
        <v>22.4861</v>
      </c>
      <c r="H41" s="93">
        <v>24.649299999999997</v>
      </c>
      <c r="I41" s="93">
        <v>30.351</v>
      </c>
      <c r="J41" s="93">
        <v>41.06</v>
      </c>
      <c r="K41" s="93">
        <v>46.75</v>
      </c>
      <c r="L41" s="79">
        <v>54.6975</v>
      </c>
      <c r="M41" s="79">
        <v>63.99607499999999</v>
      </c>
      <c r="N41" s="79">
        <v>74.87540774999998</v>
      </c>
      <c r="O41" s="79">
        <v>87.60422706749998</v>
      </c>
      <c r="P41" s="79">
        <v>102.49694566897497</v>
      </c>
      <c r="Q41" s="79">
        <v>119.92142643270071</v>
      </c>
    </row>
    <row r="42" spans="1:17" ht="16.5" customHeight="1">
      <c r="A42" s="182">
        <v>4700</v>
      </c>
      <c r="B42" s="181" t="s">
        <v>475</v>
      </c>
      <c r="C42" s="93">
        <v>0</v>
      </c>
      <c r="D42" s="93">
        <v>0</v>
      </c>
      <c r="E42" s="93">
        <v>0</v>
      </c>
      <c r="F42" s="93">
        <v>0</v>
      </c>
      <c r="G42" s="93">
        <v>0</v>
      </c>
      <c r="H42" s="93">
        <v>0</v>
      </c>
      <c r="I42" s="93">
        <v>0</v>
      </c>
      <c r="J42" s="93">
        <v>0</v>
      </c>
      <c r="K42" s="93">
        <v>0</v>
      </c>
      <c r="L42" s="79">
        <v>0</v>
      </c>
      <c r="M42" s="79">
        <v>0</v>
      </c>
      <c r="N42" s="79">
        <v>0</v>
      </c>
      <c r="O42" s="79">
        <v>0</v>
      </c>
      <c r="P42" s="79">
        <v>0</v>
      </c>
      <c r="Q42" s="79">
        <v>0</v>
      </c>
    </row>
    <row r="43" spans="1:17" ht="16.5" customHeight="1">
      <c r="A43" s="182">
        <v>4701</v>
      </c>
      <c r="B43" s="181" t="s">
        <v>474</v>
      </c>
      <c r="C43" s="93">
        <v>0</v>
      </c>
      <c r="D43" s="93">
        <v>0</v>
      </c>
      <c r="E43" s="93">
        <v>0</v>
      </c>
      <c r="F43" s="93">
        <v>0</v>
      </c>
      <c r="G43" s="93">
        <v>0</v>
      </c>
      <c r="H43" s="93">
        <v>0</v>
      </c>
      <c r="I43" s="93">
        <v>0</v>
      </c>
      <c r="J43" s="93">
        <v>0</v>
      </c>
      <c r="K43" s="93">
        <v>0</v>
      </c>
      <c r="L43" s="79">
        <v>0</v>
      </c>
      <c r="M43" s="79">
        <v>0</v>
      </c>
      <c r="N43" s="79">
        <v>0</v>
      </c>
      <c r="O43" s="79">
        <v>0</v>
      </c>
      <c r="P43" s="79">
        <v>0</v>
      </c>
      <c r="Q43" s="79">
        <v>0</v>
      </c>
    </row>
    <row r="44" spans="1:17" ht="21.75" customHeight="1">
      <c r="A44" s="177">
        <v>4702</v>
      </c>
      <c r="B44" s="179" t="s">
        <v>602</v>
      </c>
      <c r="C44" s="93">
        <v>0</v>
      </c>
      <c r="D44" s="93">
        <v>0</v>
      </c>
      <c r="E44" s="93">
        <v>0</v>
      </c>
      <c r="F44" s="93">
        <v>0</v>
      </c>
      <c r="G44" s="93">
        <v>0</v>
      </c>
      <c r="H44" s="93">
        <v>0</v>
      </c>
      <c r="I44" s="93">
        <v>0</v>
      </c>
      <c r="J44" s="93">
        <v>0</v>
      </c>
      <c r="K44" s="93">
        <v>0</v>
      </c>
      <c r="L44" s="79">
        <v>0</v>
      </c>
      <c r="M44" s="79">
        <v>0</v>
      </c>
      <c r="N44" s="79">
        <v>0</v>
      </c>
      <c r="O44" s="79">
        <v>0</v>
      </c>
      <c r="P44" s="79">
        <v>0</v>
      </c>
      <c r="Q44" s="79">
        <v>0</v>
      </c>
    </row>
    <row r="45" spans="1:17" ht="21.75" customHeight="1">
      <c r="A45" s="177">
        <v>4705</v>
      </c>
      <c r="B45" s="179" t="s">
        <v>226</v>
      </c>
      <c r="C45" s="93">
        <v>0</v>
      </c>
      <c r="D45" s="93">
        <v>0</v>
      </c>
      <c r="E45" s="93">
        <v>0</v>
      </c>
      <c r="F45" s="93">
        <v>0</v>
      </c>
      <c r="G45" s="93">
        <v>0</v>
      </c>
      <c r="H45" s="93">
        <v>0</v>
      </c>
      <c r="I45" s="93">
        <v>0</v>
      </c>
      <c r="J45" s="93">
        <v>0</v>
      </c>
      <c r="K45" s="93">
        <v>0</v>
      </c>
      <c r="L45" s="79">
        <v>0</v>
      </c>
      <c r="M45" s="79">
        <v>0</v>
      </c>
      <c r="N45" s="79">
        <v>0</v>
      </c>
      <c r="O45" s="79">
        <v>0</v>
      </c>
      <c r="P45" s="79">
        <v>0</v>
      </c>
      <c r="Q45" s="79">
        <v>0</v>
      </c>
    </row>
    <row r="46" spans="1:17" ht="21.75" customHeight="1">
      <c r="A46" s="177">
        <v>4711</v>
      </c>
      <c r="B46" s="177" t="s">
        <v>472</v>
      </c>
      <c r="C46" s="93">
        <v>5.290900000000001</v>
      </c>
      <c r="D46" s="93">
        <v>2.9104</v>
      </c>
      <c r="E46" s="93">
        <v>7.1175999999999995</v>
      </c>
      <c r="F46" s="93">
        <v>3.7946</v>
      </c>
      <c r="G46" s="93">
        <v>4.253</v>
      </c>
      <c r="H46" s="93">
        <v>1.1548</v>
      </c>
      <c r="I46" s="93">
        <v>0.792</v>
      </c>
      <c r="J46" s="93">
        <v>4.9706</v>
      </c>
      <c r="K46" s="93">
        <v>12.534500000000001</v>
      </c>
      <c r="L46" s="79">
        <v>14.665365000000001</v>
      </c>
      <c r="M46" s="79">
        <v>17.158477050000002</v>
      </c>
      <c r="N46" s="79">
        <v>20.075418148500003</v>
      </c>
      <c r="O46" s="79">
        <v>23.488239233745002</v>
      </c>
      <c r="P46" s="79">
        <v>27.48123990348165</v>
      </c>
      <c r="Q46" s="79">
        <v>32.15305068707353</v>
      </c>
    </row>
    <row r="47" spans="1:17" ht="21.75" customHeight="1">
      <c r="A47" s="177">
        <v>4801</v>
      </c>
      <c r="B47" s="179" t="s">
        <v>601</v>
      </c>
      <c r="C47" s="93">
        <v>32.863</v>
      </c>
      <c r="D47" s="93">
        <v>37.592800000000004</v>
      </c>
      <c r="E47" s="93">
        <v>43.66310000000001</v>
      </c>
      <c r="F47" s="93">
        <v>66.2545</v>
      </c>
      <c r="G47" s="93">
        <v>32.419000000000004</v>
      </c>
      <c r="H47" s="93">
        <v>37.496900000000004</v>
      </c>
      <c r="I47" s="93">
        <v>57.835699999999996</v>
      </c>
      <c r="J47" s="93">
        <v>149.26850000000002</v>
      </c>
      <c r="K47" s="93">
        <v>74.7688</v>
      </c>
      <c r="L47" s="79">
        <v>87.479496</v>
      </c>
      <c r="M47" s="79">
        <v>102.35101031999999</v>
      </c>
      <c r="N47" s="79">
        <v>119.75068207439998</v>
      </c>
      <c r="O47" s="79">
        <v>140.10829802704797</v>
      </c>
      <c r="P47" s="79">
        <v>163.9267086916461</v>
      </c>
      <c r="Q47" s="79">
        <v>191.79424916922594</v>
      </c>
    </row>
    <row r="48" spans="1:17" ht="21.75" customHeight="1">
      <c r="A48" s="177">
        <v>4810</v>
      </c>
      <c r="B48" s="177" t="s">
        <v>600</v>
      </c>
      <c r="C48" s="93">
        <v>0</v>
      </c>
      <c r="D48" s="93">
        <v>0</v>
      </c>
      <c r="E48" s="93">
        <v>0</v>
      </c>
      <c r="F48" s="93">
        <v>0</v>
      </c>
      <c r="G48" s="93">
        <v>0</v>
      </c>
      <c r="H48" s="93">
        <v>0</v>
      </c>
      <c r="I48" s="93">
        <v>0</v>
      </c>
      <c r="J48" s="93">
        <v>0</v>
      </c>
      <c r="K48" s="93">
        <v>0</v>
      </c>
      <c r="L48" s="79">
        <v>0</v>
      </c>
      <c r="M48" s="79">
        <v>0</v>
      </c>
      <c r="N48" s="79">
        <v>0</v>
      </c>
      <c r="O48" s="79">
        <v>0</v>
      </c>
      <c r="P48" s="79">
        <v>0</v>
      </c>
      <c r="Q48" s="79">
        <v>0</v>
      </c>
    </row>
    <row r="49" spans="1:17" ht="21.75" customHeight="1">
      <c r="A49" s="177">
        <v>4851</v>
      </c>
      <c r="B49" s="177" t="s">
        <v>468</v>
      </c>
      <c r="C49" s="93">
        <v>1.2423</v>
      </c>
      <c r="D49" s="93">
        <v>0.7166</v>
      </c>
      <c r="E49" s="93">
        <v>1.4796</v>
      </c>
      <c r="F49" s="93">
        <v>0</v>
      </c>
      <c r="G49" s="93">
        <v>0</v>
      </c>
      <c r="H49" s="93">
        <v>0</v>
      </c>
      <c r="I49" s="93">
        <v>0</v>
      </c>
      <c r="J49" s="93">
        <v>0</v>
      </c>
      <c r="K49" s="93">
        <v>0</v>
      </c>
      <c r="L49" s="79">
        <v>0</v>
      </c>
      <c r="M49" s="79">
        <v>0</v>
      </c>
      <c r="N49" s="79">
        <v>0</v>
      </c>
      <c r="O49" s="79">
        <v>0</v>
      </c>
      <c r="P49" s="79">
        <v>0</v>
      </c>
      <c r="Q49" s="79">
        <v>0</v>
      </c>
    </row>
    <row r="50" spans="1:17" ht="21.75" customHeight="1">
      <c r="A50" s="177">
        <v>4852</v>
      </c>
      <c r="B50" s="179" t="s">
        <v>213</v>
      </c>
      <c r="C50" s="93">
        <v>0</v>
      </c>
      <c r="D50" s="93">
        <v>0</v>
      </c>
      <c r="E50" s="93">
        <v>0</v>
      </c>
      <c r="F50" s="93">
        <v>0</v>
      </c>
      <c r="G50" s="93">
        <v>0</v>
      </c>
      <c r="H50" s="93">
        <v>0</v>
      </c>
      <c r="I50" s="93">
        <v>0</v>
      </c>
      <c r="J50" s="93">
        <v>0</v>
      </c>
      <c r="K50" s="93">
        <v>0</v>
      </c>
      <c r="L50" s="79">
        <v>0</v>
      </c>
      <c r="M50" s="79">
        <v>0</v>
      </c>
      <c r="N50" s="79">
        <v>0</v>
      </c>
      <c r="O50" s="79">
        <v>0</v>
      </c>
      <c r="P50" s="79">
        <v>0</v>
      </c>
      <c r="Q50" s="79">
        <v>0</v>
      </c>
    </row>
    <row r="51" spans="1:17" ht="26.25" customHeight="1">
      <c r="A51" s="177">
        <v>4853</v>
      </c>
      <c r="B51" s="178" t="s">
        <v>599</v>
      </c>
      <c r="C51" s="93">
        <v>0</v>
      </c>
      <c r="D51" s="93">
        <v>0</v>
      </c>
      <c r="E51" s="93">
        <v>0.0001</v>
      </c>
      <c r="F51" s="93">
        <v>0</v>
      </c>
      <c r="G51" s="93">
        <v>0</v>
      </c>
      <c r="H51" s="93">
        <v>0</v>
      </c>
      <c r="I51" s="93">
        <v>0</v>
      </c>
      <c r="J51" s="93">
        <v>0</v>
      </c>
      <c r="K51" s="93">
        <v>0</v>
      </c>
      <c r="L51" s="79">
        <v>0</v>
      </c>
      <c r="M51" s="79">
        <v>0</v>
      </c>
      <c r="N51" s="79">
        <v>0</v>
      </c>
      <c r="O51" s="79">
        <v>0</v>
      </c>
      <c r="P51" s="79">
        <v>0</v>
      </c>
      <c r="Q51" s="79">
        <v>0</v>
      </c>
    </row>
    <row r="52" spans="1:17" ht="26.25" customHeight="1">
      <c r="A52" s="177">
        <v>4854</v>
      </c>
      <c r="B52" s="178" t="s">
        <v>598</v>
      </c>
      <c r="C52" s="93">
        <v>0</v>
      </c>
      <c r="D52" s="93">
        <v>0</v>
      </c>
      <c r="E52" s="93">
        <v>0</v>
      </c>
      <c r="F52" s="93">
        <v>0</v>
      </c>
      <c r="G52" s="93">
        <v>0</v>
      </c>
      <c r="H52" s="93">
        <v>0</v>
      </c>
      <c r="I52" s="93">
        <v>0</v>
      </c>
      <c r="J52" s="93">
        <v>0</v>
      </c>
      <c r="K52" s="93">
        <v>0</v>
      </c>
      <c r="L52" s="79">
        <v>0</v>
      </c>
      <c r="M52" s="79">
        <v>0</v>
      </c>
      <c r="N52" s="79">
        <v>0</v>
      </c>
      <c r="O52" s="79">
        <v>0</v>
      </c>
      <c r="P52" s="79">
        <v>0</v>
      </c>
      <c r="Q52" s="79">
        <v>0</v>
      </c>
    </row>
    <row r="53" spans="1:17" ht="21.75" customHeight="1">
      <c r="A53" s="177">
        <v>4855</v>
      </c>
      <c r="B53" s="179" t="s">
        <v>597</v>
      </c>
      <c r="C53" s="93">
        <v>0</v>
      </c>
      <c r="D53" s="93">
        <v>0</v>
      </c>
      <c r="E53" s="93">
        <v>0</v>
      </c>
      <c r="F53" s="93">
        <v>0</v>
      </c>
      <c r="G53" s="93">
        <v>0</v>
      </c>
      <c r="H53" s="93">
        <v>0</v>
      </c>
      <c r="I53" s="93">
        <v>0</v>
      </c>
      <c r="J53" s="93">
        <v>0</v>
      </c>
      <c r="K53" s="93">
        <v>0</v>
      </c>
      <c r="L53" s="79">
        <v>0</v>
      </c>
      <c r="M53" s="79">
        <v>0</v>
      </c>
      <c r="N53" s="79">
        <v>0</v>
      </c>
      <c r="O53" s="79">
        <v>0</v>
      </c>
      <c r="P53" s="79">
        <v>0</v>
      </c>
      <c r="Q53" s="79">
        <v>0</v>
      </c>
    </row>
    <row r="54" spans="1:17" ht="21.75" customHeight="1">
      <c r="A54" s="177">
        <v>4856</v>
      </c>
      <c r="B54" s="179" t="s">
        <v>596</v>
      </c>
      <c r="C54" s="93">
        <v>0</v>
      </c>
      <c r="D54" s="93">
        <v>0</v>
      </c>
      <c r="E54" s="93">
        <v>0</v>
      </c>
      <c r="F54" s="93">
        <v>0</v>
      </c>
      <c r="G54" s="93">
        <v>0</v>
      </c>
      <c r="H54" s="93">
        <v>0</v>
      </c>
      <c r="I54" s="93">
        <v>0</v>
      </c>
      <c r="J54" s="93">
        <v>0</v>
      </c>
      <c r="K54" s="93">
        <v>0</v>
      </c>
      <c r="L54" s="79">
        <v>0</v>
      </c>
      <c r="M54" s="79">
        <v>0</v>
      </c>
      <c r="N54" s="79">
        <v>0</v>
      </c>
      <c r="O54" s="79">
        <v>0</v>
      </c>
      <c r="P54" s="79">
        <v>0</v>
      </c>
      <c r="Q54" s="79">
        <v>0</v>
      </c>
    </row>
    <row r="55" spans="1:17" ht="21.75" customHeight="1">
      <c r="A55" s="177">
        <v>4857</v>
      </c>
      <c r="B55" s="177" t="s">
        <v>595</v>
      </c>
      <c r="C55" s="93">
        <v>0</v>
      </c>
      <c r="D55" s="93">
        <v>0</v>
      </c>
      <c r="E55" s="93">
        <v>0</v>
      </c>
      <c r="F55" s="93">
        <v>0</v>
      </c>
      <c r="G55" s="93">
        <v>0</v>
      </c>
      <c r="H55" s="93">
        <v>0</v>
      </c>
      <c r="I55" s="93">
        <v>0</v>
      </c>
      <c r="J55" s="93">
        <v>0</v>
      </c>
      <c r="K55" s="93">
        <v>0</v>
      </c>
      <c r="L55" s="79">
        <v>0</v>
      </c>
      <c r="M55" s="79">
        <v>0</v>
      </c>
      <c r="N55" s="79">
        <v>0</v>
      </c>
      <c r="O55" s="79">
        <v>0</v>
      </c>
      <c r="P55" s="79">
        <v>0</v>
      </c>
      <c r="Q55" s="79">
        <v>0</v>
      </c>
    </row>
    <row r="56" spans="1:17" ht="21.75" customHeight="1">
      <c r="A56" s="177">
        <v>4858</v>
      </c>
      <c r="B56" s="177" t="s">
        <v>594</v>
      </c>
      <c r="C56" s="93">
        <v>0</v>
      </c>
      <c r="D56" s="93">
        <v>0</v>
      </c>
      <c r="E56" s="93">
        <v>0</v>
      </c>
      <c r="F56" s="93">
        <v>0</v>
      </c>
      <c r="G56" s="93">
        <v>0</v>
      </c>
      <c r="H56" s="93">
        <v>0</v>
      </c>
      <c r="I56" s="93">
        <v>0</v>
      </c>
      <c r="J56" s="93">
        <v>0</v>
      </c>
      <c r="K56" s="93">
        <v>0</v>
      </c>
      <c r="L56" s="79">
        <v>0</v>
      </c>
      <c r="M56" s="79">
        <v>0</v>
      </c>
      <c r="N56" s="79">
        <v>0</v>
      </c>
      <c r="O56" s="79">
        <v>0</v>
      </c>
      <c r="P56" s="79">
        <v>0</v>
      </c>
      <c r="Q56" s="79">
        <v>0</v>
      </c>
    </row>
    <row r="57" spans="1:17" ht="25.5">
      <c r="A57" s="177">
        <v>4859</v>
      </c>
      <c r="B57" s="178" t="s">
        <v>593</v>
      </c>
      <c r="C57" s="93">
        <v>0</v>
      </c>
      <c r="D57" s="93">
        <v>0</v>
      </c>
      <c r="E57" s="93">
        <v>0</v>
      </c>
      <c r="F57" s="93">
        <v>0.5</v>
      </c>
      <c r="G57" s="93">
        <v>1.5</v>
      </c>
      <c r="H57" s="93">
        <v>0</v>
      </c>
      <c r="I57" s="93">
        <v>0</v>
      </c>
      <c r="J57" s="93">
        <v>0</v>
      </c>
      <c r="K57" s="93">
        <v>0</v>
      </c>
      <c r="L57" s="79">
        <v>0</v>
      </c>
      <c r="M57" s="79">
        <v>0</v>
      </c>
      <c r="N57" s="79">
        <v>0</v>
      </c>
      <c r="O57" s="79">
        <v>0</v>
      </c>
      <c r="P57" s="79">
        <v>0</v>
      </c>
      <c r="Q57" s="79">
        <v>0</v>
      </c>
    </row>
    <row r="58" spans="1:17" ht="21.75" customHeight="1">
      <c r="A58" s="177">
        <v>4860</v>
      </c>
      <c r="B58" s="177" t="s">
        <v>592</v>
      </c>
      <c r="C58" s="93">
        <v>0.4</v>
      </c>
      <c r="D58" s="93">
        <v>1.41</v>
      </c>
      <c r="E58" s="93">
        <v>2.7107</v>
      </c>
      <c r="F58" s="93">
        <v>3.6146</v>
      </c>
      <c r="G58" s="93">
        <v>5.5577</v>
      </c>
      <c r="H58" s="93">
        <v>0.6195</v>
      </c>
      <c r="I58" s="93">
        <v>1.8922999999999999</v>
      </c>
      <c r="J58" s="93">
        <v>2.524</v>
      </c>
      <c r="K58" s="93">
        <v>0.722</v>
      </c>
      <c r="L58" s="79">
        <v>0.8447399999999999</v>
      </c>
      <c r="M58" s="79">
        <v>0.9883457999999998</v>
      </c>
      <c r="N58" s="79">
        <v>1.1563645859999998</v>
      </c>
      <c r="O58" s="79">
        <v>1.3529465656199997</v>
      </c>
      <c r="P58" s="79">
        <v>1.5829474817753995</v>
      </c>
      <c r="Q58" s="79">
        <v>1.8520485536772173</v>
      </c>
    </row>
    <row r="59" spans="1:17" ht="21.75" customHeight="1">
      <c r="A59" s="177">
        <v>4875</v>
      </c>
      <c r="B59" s="177" t="s">
        <v>208</v>
      </c>
      <c r="C59" s="93">
        <v>0</v>
      </c>
      <c r="D59" s="93">
        <v>0</v>
      </c>
      <c r="E59" s="93">
        <v>0</v>
      </c>
      <c r="F59" s="93">
        <v>0</v>
      </c>
      <c r="G59" s="93">
        <v>0</v>
      </c>
      <c r="H59" s="93">
        <v>0</v>
      </c>
      <c r="I59" s="93">
        <v>0</v>
      </c>
      <c r="J59" s="93">
        <v>0</v>
      </c>
      <c r="K59" s="93">
        <v>0</v>
      </c>
      <c r="L59" s="79">
        <v>0</v>
      </c>
      <c r="M59" s="79">
        <v>0</v>
      </c>
      <c r="N59" s="79">
        <v>0</v>
      </c>
      <c r="O59" s="79">
        <v>0</v>
      </c>
      <c r="P59" s="79">
        <v>0</v>
      </c>
      <c r="Q59" s="79">
        <v>0</v>
      </c>
    </row>
    <row r="60" spans="1:17" ht="21.75" customHeight="1">
      <c r="A60" s="177">
        <v>4885</v>
      </c>
      <c r="B60" s="177" t="s">
        <v>591</v>
      </c>
      <c r="C60" s="93">
        <v>0</v>
      </c>
      <c r="D60" s="93">
        <v>0</v>
      </c>
      <c r="E60" s="93">
        <v>0</v>
      </c>
      <c r="F60" s="93">
        <v>0</v>
      </c>
      <c r="G60" s="93">
        <v>0</v>
      </c>
      <c r="H60" s="93">
        <v>0</v>
      </c>
      <c r="I60" s="93">
        <v>0</v>
      </c>
      <c r="J60" s="93">
        <v>0</v>
      </c>
      <c r="K60" s="93">
        <v>0</v>
      </c>
      <c r="L60" s="79">
        <v>0</v>
      </c>
      <c r="M60" s="79">
        <v>0</v>
      </c>
      <c r="N60" s="79">
        <v>0</v>
      </c>
      <c r="O60" s="79">
        <v>0</v>
      </c>
      <c r="P60" s="79">
        <v>0</v>
      </c>
      <c r="Q60" s="79">
        <v>0</v>
      </c>
    </row>
    <row r="61" spans="1:17" ht="21.75" customHeight="1">
      <c r="A61" s="177">
        <v>5051</v>
      </c>
      <c r="B61" s="179" t="s">
        <v>464</v>
      </c>
      <c r="C61" s="93">
        <v>0</v>
      </c>
      <c r="D61" s="93">
        <v>0</v>
      </c>
      <c r="E61" s="93">
        <v>0</v>
      </c>
      <c r="F61" s="93">
        <v>0</v>
      </c>
      <c r="G61" s="93">
        <v>0</v>
      </c>
      <c r="H61" s="93">
        <v>0</v>
      </c>
      <c r="I61" s="93">
        <v>0</v>
      </c>
      <c r="J61" s="93">
        <v>0</v>
      </c>
      <c r="K61" s="93">
        <v>0</v>
      </c>
      <c r="L61" s="79">
        <v>0</v>
      </c>
      <c r="M61" s="79">
        <v>0</v>
      </c>
      <c r="N61" s="79">
        <v>0</v>
      </c>
      <c r="O61" s="79">
        <v>0</v>
      </c>
      <c r="P61" s="79">
        <v>0</v>
      </c>
      <c r="Q61" s="79">
        <v>0</v>
      </c>
    </row>
    <row r="62" spans="1:17" ht="21.75" customHeight="1">
      <c r="A62" s="177">
        <v>5052</v>
      </c>
      <c r="B62" s="179" t="s">
        <v>463</v>
      </c>
      <c r="C62" s="93">
        <v>0</v>
      </c>
      <c r="D62" s="93">
        <v>0</v>
      </c>
      <c r="E62" s="93">
        <v>0</v>
      </c>
      <c r="F62" s="93">
        <v>0</v>
      </c>
      <c r="G62" s="93">
        <v>0</v>
      </c>
      <c r="H62" s="93">
        <v>0</v>
      </c>
      <c r="I62" s="93">
        <v>0</v>
      </c>
      <c r="J62" s="93">
        <v>0</v>
      </c>
      <c r="K62" s="93">
        <v>0</v>
      </c>
      <c r="L62" s="79">
        <v>0</v>
      </c>
      <c r="M62" s="79">
        <v>0</v>
      </c>
      <c r="N62" s="79">
        <v>0</v>
      </c>
      <c r="O62" s="79">
        <v>0</v>
      </c>
      <c r="P62" s="79">
        <v>0</v>
      </c>
      <c r="Q62" s="79">
        <v>0</v>
      </c>
    </row>
    <row r="63" spans="1:17" ht="21.75" customHeight="1">
      <c r="A63" s="177">
        <v>5053</v>
      </c>
      <c r="B63" s="179" t="s">
        <v>462</v>
      </c>
      <c r="C63" s="93">
        <v>0</v>
      </c>
      <c r="D63" s="93">
        <v>0</v>
      </c>
      <c r="E63" s="93">
        <v>0</v>
      </c>
      <c r="F63" s="93">
        <v>0</v>
      </c>
      <c r="G63" s="93">
        <v>0</v>
      </c>
      <c r="H63" s="93">
        <v>0</v>
      </c>
      <c r="I63" s="93">
        <v>0</v>
      </c>
      <c r="J63" s="93">
        <v>0</v>
      </c>
      <c r="K63" s="93">
        <v>0</v>
      </c>
      <c r="L63" s="79">
        <v>0</v>
      </c>
      <c r="M63" s="79">
        <v>0</v>
      </c>
      <c r="N63" s="79">
        <v>0</v>
      </c>
      <c r="O63" s="79">
        <v>0</v>
      </c>
      <c r="P63" s="79">
        <v>0</v>
      </c>
      <c r="Q63" s="79">
        <v>0</v>
      </c>
    </row>
    <row r="64" spans="1:17" ht="21.75" customHeight="1">
      <c r="A64" s="177">
        <v>5054</v>
      </c>
      <c r="B64" s="177" t="s">
        <v>461</v>
      </c>
      <c r="C64" s="93">
        <v>97.0561</v>
      </c>
      <c r="D64" s="93">
        <v>142.28459999999998</v>
      </c>
      <c r="E64" s="93">
        <v>314.85470000000004</v>
      </c>
      <c r="F64" s="93">
        <v>293.3323</v>
      </c>
      <c r="G64" s="93">
        <v>238.4818</v>
      </c>
      <c r="H64" s="93">
        <v>210.21130000000002</v>
      </c>
      <c r="I64" s="93">
        <v>256.18919999999997</v>
      </c>
      <c r="J64" s="93">
        <v>654.861</v>
      </c>
      <c r="K64" s="93">
        <v>573.8913</v>
      </c>
      <c r="L64" s="79">
        <v>671.452821</v>
      </c>
      <c r="M64" s="79">
        <v>785.59980057</v>
      </c>
      <c r="N64" s="79">
        <v>919.1517666668999</v>
      </c>
      <c r="O64" s="79">
        <v>1075.4075670002728</v>
      </c>
      <c r="P64" s="79">
        <v>1258.226853390319</v>
      </c>
      <c r="Q64" s="79">
        <v>1472.1254184666732</v>
      </c>
    </row>
    <row r="65" spans="1:17" ht="21.75" customHeight="1">
      <c r="A65" s="177">
        <v>5055</v>
      </c>
      <c r="B65" s="179" t="s">
        <v>460</v>
      </c>
      <c r="C65" s="93">
        <v>1.5</v>
      </c>
      <c r="D65" s="93">
        <v>0</v>
      </c>
      <c r="E65" s="93">
        <v>1.0345</v>
      </c>
      <c r="F65" s="93">
        <v>2</v>
      </c>
      <c r="G65" s="93">
        <v>2</v>
      </c>
      <c r="H65" s="93">
        <v>0</v>
      </c>
      <c r="I65" s="93">
        <v>0.45439999999999997</v>
      </c>
      <c r="J65" s="93">
        <v>3</v>
      </c>
      <c r="K65" s="93">
        <v>2</v>
      </c>
      <c r="L65" s="79">
        <v>2.34</v>
      </c>
      <c r="M65" s="79">
        <v>2.7377999999999996</v>
      </c>
      <c r="N65" s="79">
        <v>3.2032259999999995</v>
      </c>
      <c r="O65" s="79">
        <v>3.747774419999999</v>
      </c>
      <c r="P65" s="79">
        <v>4.384896071399998</v>
      </c>
      <c r="Q65" s="79">
        <v>5.130328403537997</v>
      </c>
    </row>
    <row r="66" spans="1:17" ht="21.75" customHeight="1">
      <c r="A66" s="177">
        <v>5056</v>
      </c>
      <c r="B66" s="179" t="s">
        <v>201</v>
      </c>
      <c r="C66" s="93">
        <v>0</v>
      </c>
      <c r="D66" s="93">
        <v>0</v>
      </c>
      <c r="E66" s="93">
        <v>0</v>
      </c>
      <c r="F66" s="93">
        <v>0</v>
      </c>
      <c r="G66" s="93">
        <v>0</v>
      </c>
      <c r="H66" s="93">
        <v>0</v>
      </c>
      <c r="I66" s="93">
        <v>0</v>
      </c>
      <c r="J66" s="93">
        <v>0</v>
      </c>
      <c r="K66" s="93">
        <v>0</v>
      </c>
      <c r="L66" s="79">
        <v>0</v>
      </c>
      <c r="M66" s="79">
        <v>0</v>
      </c>
      <c r="N66" s="79">
        <v>0</v>
      </c>
      <c r="O66" s="79">
        <v>0</v>
      </c>
      <c r="P66" s="79">
        <v>0</v>
      </c>
      <c r="Q66" s="79">
        <v>0</v>
      </c>
    </row>
    <row r="67" spans="1:17" ht="21.75" customHeight="1">
      <c r="A67" s="177">
        <v>5075</v>
      </c>
      <c r="B67" s="179" t="s">
        <v>459</v>
      </c>
      <c r="C67" s="93">
        <v>0</v>
      </c>
      <c r="D67" s="93">
        <v>0</v>
      </c>
      <c r="E67" s="93">
        <v>0</v>
      </c>
      <c r="F67" s="93">
        <v>0</v>
      </c>
      <c r="G67" s="93">
        <v>0</v>
      </c>
      <c r="H67" s="93">
        <v>0</v>
      </c>
      <c r="I67" s="93">
        <v>0</v>
      </c>
      <c r="J67" s="93">
        <v>0</v>
      </c>
      <c r="K67" s="93">
        <v>0</v>
      </c>
      <c r="L67" s="79">
        <v>0</v>
      </c>
      <c r="M67" s="79">
        <v>0</v>
      </c>
      <c r="N67" s="79">
        <v>0</v>
      </c>
      <c r="O67" s="79">
        <v>0</v>
      </c>
      <c r="P67" s="79">
        <v>0</v>
      </c>
      <c r="Q67" s="79">
        <v>0</v>
      </c>
    </row>
    <row r="68" spans="1:17" ht="25.5">
      <c r="A68" s="177">
        <v>5425</v>
      </c>
      <c r="B68" s="180" t="s">
        <v>590</v>
      </c>
      <c r="C68" s="93">
        <v>0.2</v>
      </c>
      <c r="D68" s="93">
        <v>0</v>
      </c>
      <c r="E68" s="93">
        <v>0.51</v>
      </c>
      <c r="F68" s="93">
        <v>0.25</v>
      </c>
      <c r="G68" s="93">
        <v>0.5</v>
      </c>
      <c r="H68" s="93">
        <v>0</v>
      </c>
      <c r="I68" s="93">
        <v>0.057800000000000004</v>
      </c>
      <c r="J68" s="93">
        <v>0</v>
      </c>
      <c r="K68" s="93">
        <v>0</v>
      </c>
      <c r="L68" s="79">
        <v>0</v>
      </c>
      <c r="M68" s="79">
        <v>0</v>
      </c>
      <c r="N68" s="79">
        <v>0</v>
      </c>
      <c r="O68" s="79">
        <v>0</v>
      </c>
      <c r="P68" s="79">
        <v>0</v>
      </c>
      <c r="Q68" s="79">
        <v>0</v>
      </c>
    </row>
    <row r="69" spans="1:17" ht="21.75" customHeight="1">
      <c r="A69" s="177">
        <v>5452</v>
      </c>
      <c r="B69" s="177" t="s">
        <v>198</v>
      </c>
      <c r="C69" s="93">
        <v>49.7217</v>
      </c>
      <c r="D69" s="93">
        <v>57</v>
      </c>
      <c r="E69" s="93">
        <v>49.6361</v>
      </c>
      <c r="F69" s="93">
        <v>63.077299999999994</v>
      </c>
      <c r="G69" s="93">
        <v>266.5565</v>
      </c>
      <c r="H69" s="93">
        <v>88.3372</v>
      </c>
      <c r="I69" s="93">
        <v>40.1764</v>
      </c>
      <c r="J69" s="93">
        <v>120.41709999999999</v>
      </c>
      <c r="K69" s="93">
        <v>68.6791</v>
      </c>
      <c r="L69" s="79">
        <v>80.354547</v>
      </c>
      <c r="M69" s="79">
        <v>94.01481998999999</v>
      </c>
      <c r="N69" s="79">
        <v>109.99733938829999</v>
      </c>
      <c r="O69" s="79">
        <v>128.696887084311</v>
      </c>
      <c r="P69" s="79">
        <v>150.57535788864385</v>
      </c>
      <c r="Q69" s="79">
        <v>176.1731687297133</v>
      </c>
    </row>
    <row r="70" spans="1:17" ht="21.75" customHeight="1">
      <c r="A70" s="177">
        <v>5453</v>
      </c>
      <c r="B70" s="179" t="s">
        <v>589</v>
      </c>
      <c r="C70" s="93">
        <v>0</v>
      </c>
      <c r="D70" s="93">
        <v>0</v>
      </c>
      <c r="E70" s="93">
        <v>0</v>
      </c>
      <c r="F70" s="93">
        <v>0</v>
      </c>
      <c r="G70" s="93">
        <v>0</v>
      </c>
      <c r="H70" s="93">
        <v>0</v>
      </c>
      <c r="I70" s="93">
        <v>0</v>
      </c>
      <c r="J70" s="93">
        <v>0</v>
      </c>
      <c r="K70" s="93">
        <v>0</v>
      </c>
      <c r="L70" s="79">
        <v>0</v>
      </c>
      <c r="M70" s="79">
        <v>0</v>
      </c>
      <c r="N70" s="79">
        <v>0</v>
      </c>
      <c r="O70" s="79">
        <v>0</v>
      </c>
      <c r="P70" s="79">
        <v>0</v>
      </c>
      <c r="Q70" s="79">
        <v>0</v>
      </c>
    </row>
    <row r="71" spans="1:17" ht="21.75" customHeight="1">
      <c r="A71" s="177">
        <v>5455</v>
      </c>
      <c r="B71" s="179" t="s">
        <v>588</v>
      </c>
      <c r="C71" s="93">
        <v>0</v>
      </c>
      <c r="D71" s="93">
        <v>0</v>
      </c>
      <c r="E71" s="93">
        <v>0</v>
      </c>
      <c r="F71" s="93">
        <v>0</v>
      </c>
      <c r="G71" s="93">
        <v>0</v>
      </c>
      <c r="H71" s="93">
        <v>0</v>
      </c>
      <c r="I71" s="93">
        <v>0</v>
      </c>
      <c r="J71" s="93">
        <v>0</v>
      </c>
      <c r="K71" s="93">
        <v>0</v>
      </c>
      <c r="L71" s="79">
        <v>0</v>
      </c>
      <c r="M71" s="79">
        <v>0</v>
      </c>
      <c r="N71" s="79">
        <v>0</v>
      </c>
      <c r="O71" s="79">
        <v>0</v>
      </c>
      <c r="P71" s="79">
        <v>0</v>
      </c>
      <c r="Q71" s="79">
        <v>0</v>
      </c>
    </row>
    <row r="72" spans="1:17" ht="21.75" customHeight="1">
      <c r="A72" s="177">
        <v>5465</v>
      </c>
      <c r="B72" s="179" t="s">
        <v>452</v>
      </c>
      <c r="C72" s="93">
        <v>0</v>
      </c>
      <c r="D72" s="93">
        <v>0</v>
      </c>
      <c r="E72" s="93">
        <v>0</v>
      </c>
      <c r="F72" s="93">
        <v>0</v>
      </c>
      <c r="G72" s="93">
        <v>0</v>
      </c>
      <c r="H72" s="93">
        <v>0</v>
      </c>
      <c r="I72" s="93">
        <v>0</v>
      </c>
      <c r="J72" s="93">
        <v>0</v>
      </c>
      <c r="K72" s="93">
        <v>0</v>
      </c>
      <c r="L72" s="79">
        <v>0</v>
      </c>
      <c r="M72" s="79">
        <v>0</v>
      </c>
      <c r="N72" s="79">
        <v>0</v>
      </c>
      <c r="O72" s="79">
        <v>0</v>
      </c>
      <c r="P72" s="79">
        <v>0</v>
      </c>
      <c r="Q72" s="79">
        <v>0</v>
      </c>
    </row>
    <row r="73" spans="1:17" ht="25.5">
      <c r="A73" s="177">
        <v>5466</v>
      </c>
      <c r="B73" s="178" t="s">
        <v>587</v>
      </c>
      <c r="C73" s="93">
        <v>0</v>
      </c>
      <c r="D73" s="93">
        <v>0</v>
      </c>
      <c r="E73" s="93">
        <v>0</v>
      </c>
      <c r="F73" s="93">
        <v>0</v>
      </c>
      <c r="G73" s="93">
        <v>0</v>
      </c>
      <c r="H73" s="93">
        <v>0</v>
      </c>
      <c r="I73" s="93">
        <v>0</v>
      </c>
      <c r="J73" s="93">
        <v>0</v>
      </c>
      <c r="K73" s="93">
        <v>0</v>
      </c>
      <c r="L73" s="79">
        <v>0</v>
      </c>
      <c r="M73" s="79">
        <v>0</v>
      </c>
      <c r="N73" s="79">
        <v>0</v>
      </c>
      <c r="O73" s="79">
        <v>0</v>
      </c>
      <c r="P73" s="79">
        <v>0</v>
      </c>
      <c r="Q73" s="79">
        <v>0</v>
      </c>
    </row>
    <row r="74" spans="1:17" ht="21.75" customHeight="1">
      <c r="A74" s="177">
        <v>5475</v>
      </c>
      <c r="B74" s="177" t="s">
        <v>586</v>
      </c>
      <c r="C74" s="93">
        <v>0</v>
      </c>
      <c r="D74" s="93">
        <v>0.3297</v>
      </c>
      <c r="E74" s="93">
        <v>0</v>
      </c>
      <c r="F74" s="93">
        <v>0</v>
      </c>
      <c r="G74" s="93">
        <v>0</v>
      </c>
      <c r="H74" s="93">
        <v>0</v>
      </c>
      <c r="I74" s="93">
        <v>0</v>
      </c>
      <c r="J74" s="93">
        <v>2.6</v>
      </c>
      <c r="K74" s="93">
        <v>2.45</v>
      </c>
      <c r="L74" s="79">
        <v>2.8665</v>
      </c>
      <c r="M74" s="79">
        <v>3.3538049999999995</v>
      </c>
      <c r="N74" s="79">
        <v>3.923951849999999</v>
      </c>
      <c r="O74" s="79">
        <v>4.591023664499999</v>
      </c>
      <c r="P74" s="79">
        <v>5.3714976874649984</v>
      </c>
      <c r="Q74" s="79">
        <v>6.284652294334048</v>
      </c>
    </row>
    <row r="77" spans="1:17" ht="26.25" customHeight="1">
      <c r="A77" s="588" t="s">
        <v>585</v>
      </c>
      <c r="B77" s="588"/>
      <c r="C77" s="588"/>
      <c r="D77" s="588"/>
      <c r="E77" s="588"/>
      <c r="F77" s="588"/>
      <c r="G77" s="588"/>
      <c r="H77" s="588"/>
      <c r="I77" s="588"/>
      <c r="J77" s="588"/>
      <c r="K77" s="588"/>
      <c r="L77" s="588"/>
      <c r="M77" s="588"/>
      <c r="N77" s="588"/>
      <c r="O77" s="588"/>
      <c r="P77" s="588"/>
      <c r="Q77" s="588"/>
    </row>
  </sheetData>
  <sheetProtection/>
  <mergeCells count="4">
    <mergeCell ref="C1:I1"/>
    <mergeCell ref="M1:Q1"/>
    <mergeCell ref="A4:B4"/>
    <mergeCell ref="A77:Q77"/>
  </mergeCells>
  <printOptions gridLines="1" horizontalCentered="1"/>
  <pageMargins left="0.433070866141732" right="0.393700787401575" top="0.7" bottom="0.748031496062992" header="0.236220472440945" footer="0.511811023622047"/>
  <pageSetup firstPageNumber="18" useFirstPageNumber="1" orientation="landscape" paperSize="9" scale="62" r:id="rId1"/>
  <headerFooter alignWithMargins="0">
    <oddHeader>&amp;L&amp;"Arial,Bold"&amp;12Name of State: SIKKIM&amp;C&amp;"Arial,Bold"&amp;12Capital Expenditure&amp;R&amp;"Arial,Bold"&amp;12Statement - 4      Rs. in Crore</oddHeader>
    <oddFooter>&amp;C&amp;P</oddFooter>
  </headerFooter>
  <colBreaks count="1" manualBreakCount="1">
    <brk id="17" max="65535" man="1"/>
  </colBreaks>
</worksheet>
</file>

<file path=xl/worksheets/sheet9.xml><?xml version="1.0" encoding="utf-8"?>
<worksheet xmlns="http://schemas.openxmlformats.org/spreadsheetml/2006/main" xmlns:r="http://schemas.openxmlformats.org/officeDocument/2006/relationships">
  <dimension ref="A1:Q23"/>
  <sheetViews>
    <sheetView zoomScale="75" zoomScaleNormal="75" zoomScaleSheetLayoutView="80" zoomScalePageLayoutView="0" workbookViewId="0" topLeftCell="A1">
      <selection activeCell="G23" sqref="G23"/>
    </sheetView>
  </sheetViews>
  <sheetFormatPr defaultColWidth="10.28125" defaultRowHeight="15"/>
  <cols>
    <col min="1" max="1" width="4.140625" style="196" customWidth="1"/>
    <col min="2" max="2" width="38.00390625" style="196" customWidth="1"/>
    <col min="3" max="4" width="8.00390625" style="196" bestFit="1" customWidth="1"/>
    <col min="5" max="8" width="8.28125" style="196" bestFit="1" customWidth="1"/>
    <col min="9" max="9" width="8.57421875" style="196" bestFit="1" customWidth="1"/>
    <col min="10" max="11" width="8.28125" style="196" bestFit="1" customWidth="1"/>
    <col min="12" max="12" width="10.28125" style="196" customWidth="1"/>
    <col min="13" max="16" width="9.7109375" style="196" customWidth="1"/>
    <col min="17" max="17" width="9.140625" style="196" customWidth="1"/>
    <col min="18" max="16384" width="10.28125" style="196" customWidth="1"/>
  </cols>
  <sheetData>
    <row r="1" spans="1:17" ht="25.5">
      <c r="A1" s="217"/>
      <c r="B1" s="35" t="s">
        <v>637</v>
      </c>
      <c r="C1" s="577" t="s">
        <v>127</v>
      </c>
      <c r="D1" s="578"/>
      <c r="E1" s="578"/>
      <c r="F1" s="578"/>
      <c r="G1" s="578"/>
      <c r="H1" s="578"/>
      <c r="I1" s="579"/>
      <c r="J1" s="105" t="s">
        <v>126</v>
      </c>
      <c r="K1" s="111" t="s">
        <v>125</v>
      </c>
      <c r="L1" s="111" t="s">
        <v>406</v>
      </c>
      <c r="M1" s="577" t="s">
        <v>123</v>
      </c>
      <c r="N1" s="578"/>
      <c r="O1" s="578"/>
      <c r="P1" s="578"/>
      <c r="Q1" s="579"/>
    </row>
    <row r="2" spans="1:17" s="215" customFormat="1" ht="19.5" customHeight="1">
      <c r="A2" s="216"/>
      <c r="B2" s="216" t="s">
        <v>636</v>
      </c>
      <c r="C2" s="107" t="s">
        <v>122</v>
      </c>
      <c r="D2" s="107" t="s">
        <v>121</v>
      </c>
      <c r="E2" s="107" t="s">
        <v>120</v>
      </c>
      <c r="F2" s="107" t="s">
        <v>119</v>
      </c>
      <c r="G2" s="107" t="s">
        <v>118</v>
      </c>
      <c r="H2" s="107" t="s">
        <v>117</v>
      </c>
      <c r="I2" s="107" t="s">
        <v>116</v>
      </c>
      <c r="J2" s="107" t="s">
        <v>115</v>
      </c>
      <c r="K2" s="107" t="s">
        <v>114</v>
      </c>
      <c r="L2" s="107" t="s">
        <v>113</v>
      </c>
      <c r="M2" s="107" t="s">
        <v>112</v>
      </c>
      <c r="N2" s="107" t="s">
        <v>111</v>
      </c>
      <c r="O2" s="107" t="s">
        <v>110</v>
      </c>
      <c r="P2" s="107" t="s">
        <v>109</v>
      </c>
      <c r="Q2" s="107" t="s">
        <v>108</v>
      </c>
    </row>
    <row r="3" spans="1:17" s="213" customFormat="1" ht="19.5" customHeight="1">
      <c r="A3" s="214">
        <v>1</v>
      </c>
      <c r="B3" s="214">
        <v>2</v>
      </c>
      <c r="C3" s="105">
        <v>3</v>
      </c>
      <c r="D3" s="105">
        <v>4</v>
      </c>
      <c r="E3" s="105">
        <v>5</v>
      </c>
      <c r="F3" s="105">
        <v>6</v>
      </c>
      <c r="G3" s="105">
        <v>7</v>
      </c>
      <c r="H3" s="105">
        <v>8</v>
      </c>
      <c r="I3" s="105">
        <v>9</v>
      </c>
      <c r="J3" s="105">
        <v>10</v>
      </c>
      <c r="K3" s="105">
        <v>11</v>
      </c>
      <c r="L3" s="105">
        <v>12</v>
      </c>
      <c r="M3" s="105">
        <v>13</v>
      </c>
      <c r="N3" s="105">
        <v>14</v>
      </c>
      <c r="O3" s="105">
        <v>15</v>
      </c>
      <c r="P3" s="105">
        <v>16</v>
      </c>
      <c r="Q3" s="105">
        <v>17</v>
      </c>
    </row>
    <row r="4" spans="1:3" ht="19.5" customHeight="1">
      <c r="A4" s="212"/>
      <c r="B4" s="212"/>
      <c r="C4" s="211"/>
    </row>
    <row r="5" spans="1:17" ht="16.5" customHeight="1">
      <c r="A5" s="201"/>
      <c r="B5" s="206" t="s">
        <v>635</v>
      </c>
      <c r="C5" s="204">
        <v>430.06859999999995</v>
      </c>
      <c r="D5" s="204">
        <v>245.0642</v>
      </c>
      <c r="E5" s="204">
        <v>74.2011</v>
      </c>
      <c r="F5" s="204">
        <v>347.8418</v>
      </c>
      <c r="G5" s="204">
        <v>270.6521</v>
      </c>
      <c r="H5" s="204">
        <v>754.294</v>
      </c>
      <c r="I5" s="204">
        <v>58.69140000000016</v>
      </c>
      <c r="J5" s="204">
        <v>1059.0013</v>
      </c>
      <c r="K5" s="204">
        <v>1070.1443</v>
      </c>
      <c r="L5" s="200">
        <v>1230.6659449999997</v>
      </c>
      <c r="M5" s="200">
        <v>1415.2658367499996</v>
      </c>
      <c r="N5" s="200">
        <v>1627.5557122624994</v>
      </c>
      <c r="O5" s="200">
        <v>1871.689069101874</v>
      </c>
      <c r="P5" s="200">
        <v>2152.442429467155</v>
      </c>
      <c r="Q5" s="200">
        <v>2475.3087938872277</v>
      </c>
    </row>
    <row r="6" spans="1:17" ht="19.5" customHeight="1">
      <c r="A6" s="201"/>
      <c r="B6" s="206"/>
      <c r="C6" s="203"/>
      <c r="D6" s="204"/>
      <c r="E6" s="204"/>
      <c r="F6" s="204"/>
      <c r="G6" s="204"/>
      <c r="H6" s="204"/>
      <c r="I6" s="204"/>
      <c r="J6" s="204"/>
      <c r="K6" s="204"/>
      <c r="L6" s="204"/>
      <c r="M6" s="203"/>
      <c r="N6" s="203"/>
      <c r="O6" s="203"/>
      <c r="P6" s="203"/>
      <c r="Q6" s="203"/>
    </row>
    <row r="7" spans="1:17" ht="15" customHeight="1">
      <c r="A7" s="206" t="s">
        <v>405</v>
      </c>
      <c r="B7" s="201" t="s">
        <v>152</v>
      </c>
      <c r="C7" s="19">
        <v>94.96279999999999</v>
      </c>
      <c r="D7" s="19">
        <v>86.89</v>
      </c>
      <c r="E7" s="19">
        <v>195.22330000000002</v>
      </c>
      <c r="F7" s="19">
        <v>294.01469999999995</v>
      </c>
      <c r="G7" s="19">
        <v>408.1215</v>
      </c>
      <c r="H7" s="19">
        <v>652.0475</v>
      </c>
      <c r="I7" s="19">
        <v>776.6109</v>
      </c>
      <c r="J7" s="19">
        <v>1045</v>
      </c>
      <c r="K7" s="19">
        <v>1028.48</v>
      </c>
      <c r="L7" s="200">
        <v>1182.752</v>
      </c>
      <c r="M7" s="200">
        <v>1360.1647999999998</v>
      </c>
      <c r="N7" s="200">
        <v>1564.1895199999997</v>
      </c>
      <c r="O7" s="200">
        <v>1798.8179479999994</v>
      </c>
      <c r="P7" s="200">
        <v>2068.6406401999993</v>
      </c>
      <c r="Q7" s="200">
        <v>2378.936736229999</v>
      </c>
    </row>
    <row r="8" spans="1:17" ht="19.5" customHeight="1">
      <c r="A8" s="206"/>
      <c r="B8" s="201"/>
      <c r="C8" s="203"/>
      <c r="D8" s="203"/>
      <c r="E8" s="203"/>
      <c r="F8" s="203"/>
      <c r="G8" s="203"/>
      <c r="H8" s="203"/>
      <c r="I8" s="203"/>
      <c r="J8" s="203"/>
      <c r="K8" s="203"/>
      <c r="L8" s="203"/>
      <c r="M8" s="203"/>
      <c r="N8" s="203"/>
      <c r="O8" s="203"/>
      <c r="P8" s="203"/>
      <c r="Q8" s="203"/>
    </row>
    <row r="9" spans="1:17" ht="12.75">
      <c r="A9" s="206" t="s">
        <v>634</v>
      </c>
      <c r="B9" s="201" t="s">
        <v>151</v>
      </c>
      <c r="C9" s="19">
        <v>0.0707</v>
      </c>
      <c r="D9" s="19">
        <v>0.5504</v>
      </c>
      <c r="E9" s="19">
        <v>1.5903999999999998</v>
      </c>
      <c r="F9" s="19">
        <v>2.3086</v>
      </c>
      <c r="G9" s="19">
        <v>3.6704000000000003</v>
      </c>
      <c r="H9" s="19">
        <v>2.8291000000000004</v>
      </c>
      <c r="I9" s="19">
        <v>6.7291</v>
      </c>
      <c r="J9" s="19">
        <v>0.07400000000000001</v>
      </c>
      <c r="K9" s="19">
        <v>0.037000000000000005</v>
      </c>
      <c r="L9" s="200">
        <v>0.042550000000000004</v>
      </c>
      <c r="M9" s="200">
        <v>0.048932500000000004</v>
      </c>
      <c r="N9" s="200">
        <v>0.056272375</v>
      </c>
      <c r="O9" s="200">
        <v>0.06471323124999999</v>
      </c>
      <c r="P9" s="200">
        <v>0.07442021593749998</v>
      </c>
      <c r="Q9" s="200">
        <v>0.08558324832812497</v>
      </c>
    </row>
    <row r="10" spans="1:17" ht="19.5" customHeight="1">
      <c r="A10" s="206"/>
      <c r="B10" s="201"/>
      <c r="C10" s="203"/>
      <c r="D10" s="203"/>
      <c r="E10" s="203"/>
      <c r="F10" s="203"/>
      <c r="G10" s="203"/>
      <c r="H10" s="203"/>
      <c r="I10" s="203"/>
      <c r="J10" s="203"/>
      <c r="K10" s="203"/>
      <c r="L10" s="203"/>
      <c r="M10" s="203"/>
      <c r="N10" s="203"/>
      <c r="O10" s="203"/>
      <c r="P10" s="203"/>
      <c r="Q10" s="203"/>
    </row>
    <row r="11" spans="1:17" ht="25.5">
      <c r="A11" s="206" t="s">
        <v>633</v>
      </c>
      <c r="B11" s="205" t="s">
        <v>632</v>
      </c>
      <c r="C11" s="19">
        <v>0.7889</v>
      </c>
      <c r="D11" s="19">
        <v>0.0281</v>
      </c>
      <c r="E11" s="19">
        <v>0.8859</v>
      </c>
      <c r="F11" s="19">
        <v>0.9186</v>
      </c>
      <c r="G11" s="19">
        <v>0.8826999999999999</v>
      </c>
      <c r="H11" s="19">
        <v>1.3769</v>
      </c>
      <c r="I11" s="19">
        <v>1.3707</v>
      </c>
      <c r="J11" s="19">
        <v>0.8273</v>
      </c>
      <c r="K11" s="19">
        <v>0.8273</v>
      </c>
      <c r="L11" s="200">
        <v>0.951395</v>
      </c>
      <c r="M11" s="200">
        <v>1.09410425</v>
      </c>
      <c r="N11" s="200">
        <v>1.2582198875</v>
      </c>
      <c r="O11" s="200">
        <v>1.4469528706249999</v>
      </c>
      <c r="P11" s="200">
        <v>1.6639958012187497</v>
      </c>
      <c r="Q11" s="200">
        <v>1.913595171401562</v>
      </c>
    </row>
    <row r="12" spans="1:17" ht="20.25" customHeight="1">
      <c r="A12" s="206"/>
      <c r="B12" s="205"/>
      <c r="C12" s="203"/>
      <c r="D12" s="203"/>
      <c r="E12" s="203"/>
      <c r="F12" s="203"/>
      <c r="G12" s="203"/>
      <c r="H12" s="203"/>
      <c r="I12" s="203"/>
      <c r="J12" s="203"/>
      <c r="K12" s="203"/>
      <c r="L12" s="203"/>
      <c r="M12" s="203"/>
      <c r="N12" s="203"/>
      <c r="O12" s="203"/>
      <c r="P12" s="203"/>
      <c r="Q12" s="203"/>
    </row>
    <row r="13" spans="1:17" ht="12.75">
      <c r="A13" s="206" t="s">
        <v>631</v>
      </c>
      <c r="B13" s="207" t="s">
        <v>630</v>
      </c>
      <c r="C13" s="19">
        <v>0</v>
      </c>
      <c r="D13" s="19">
        <v>42.25</v>
      </c>
      <c r="E13" s="19">
        <v>0</v>
      </c>
      <c r="F13" s="19">
        <v>0</v>
      </c>
      <c r="G13" s="203"/>
      <c r="H13" s="203"/>
      <c r="I13" s="203"/>
      <c r="J13" s="203"/>
      <c r="K13" s="203"/>
      <c r="L13" s="203"/>
      <c r="M13" s="203"/>
      <c r="N13" s="203"/>
      <c r="O13" s="203"/>
      <c r="P13" s="203"/>
      <c r="Q13" s="203"/>
    </row>
    <row r="14" spans="1:17" ht="19.5" customHeight="1">
      <c r="A14" s="210"/>
      <c r="B14" s="209" t="s">
        <v>147</v>
      </c>
      <c r="C14" s="203"/>
      <c r="D14" s="203"/>
      <c r="E14" s="203"/>
      <c r="F14" s="203"/>
      <c r="G14" s="203"/>
      <c r="H14" s="203"/>
      <c r="I14" s="203"/>
      <c r="J14" s="203"/>
      <c r="K14" s="203"/>
      <c r="L14" s="203"/>
      <c r="M14" s="203"/>
      <c r="N14" s="203"/>
      <c r="O14" s="203"/>
      <c r="P14" s="203"/>
      <c r="Q14" s="203"/>
    </row>
    <row r="15" spans="1:17" ht="12.75">
      <c r="A15" s="208" t="s">
        <v>140</v>
      </c>
      <c r="B15" s="201" t="s">
        <v>629</v>
      </c>
      <c r="C15" s="203"/>
      <c r="D15" s="203"/>
      <c r="E15" s="203"/>
      <c r="F15" s="203"/>
      <c r="G15" s="203"/>
      <c r="H15" s="203"/>
      <c r="I15" s="203"/>
      <c r="J15" s="203"/>
      <c r="K15" s="203"/>
      <c r="L15" s="203"/>
      <c r="M15" s="203"/>
      <c r="N15" s="203"/>
      <c r="O15" s="203"/>
      <c r="P15" s="203"/>
      <c r="Q15" s="203"/>
    </row>
    <row r="16" spans="1:17" ht="12.75">
      <c r="A16" s="208" t="s">
        <v>138</v>
      </c>
      <c r="B16" s="207" t="s">
        <v>628</v>
      </c>
      <c r="C16" s="203"/>
      <c r="D16" s="203"/>
      <c r="E16" s="203"/>
      <c r="F16" s="203"/>
      <c r="G16" s="203"/>
      <c r="H16" s="203"/>
      <c r="I16" s="203"/>
      <c r="J16" s="203"/>
      <c r="K16" s="203"/>
      <c r="L16" s="203"/>
      <c r="M16" s="203"/>
      <c r="N16" s="203"/>
      <c r="O16" s="203"/>
      <c r="P16" s="203"/>
      <c r="Q16" s="203"/>
    </row>
    <row r="17" spans="1:17" ht="12.75">
      <c r="A17" s="206" t="s">
        <v>627</v>
      </c>
      <c r="B17" s="205" t="s">
        <v>145</v>
      </c>
      <c r="C17" s="204">
        <v>334.2462</v>
      </c>
      <c r="D17" s="204">
        <v>115.3457</v>
      </c>
      <c r="E17" s="204">
        <v>-123.4985</v>
      </c>
      <c r="F17" s="204">
        <v>50.5999</v>
      </c>
      <c r="G17" s="204">
        <v>-142.0225</v>
      </c>
      <c r="H17" s="204">
        <v>98.0405</v>
      </c>
      <c r="I17" s="204">
        <v>-726.0192999999999</v>
      </c>
      <c r="J17" s="204">
        <v>13.1</v>
      </c>
      <c r="K17" s="204">
        <v>40.8</v>
      </c>
      <c r="L17" s="200">
        <v>46.919999999999995</v>
      </c>
      <c r="M17" s="200">
        <v>53.95799999999999</v>
      </c>
      <c r="N17" s="200">
        <v>62.05169999999998</v>
      </c>
      <c r="O17" s="200">
        <v>71.35945499999997</v>
      </c>
      <c r="P17" s="200">
        <v>82.06337324999996</v>
      </c>
      <c r="Q17" s="200">
        <v>94.37287923749994</v>
      </c>
    </row>
    <row r="18" spans="1:17" ht="12.75">
      <c r="A18" s="202" t="s">
        <v>140</v>
      </c>
      <c r="B18" s="201" t="s">
        <v>144</v>
      </c>
      <c r="C18" s="203"/>
      <c r="D18" s="203"/>
      <c r="E18" s="203"/>
      <c r="F18" s="203"/>
      <c r="G18" s="203"/>
      <c r="H18" s="203"/>
      <c r="I18" s="203"/>
      <c r="J18" s="203"/>
      <c r="K18" s="203"/>
      <c r="L18" s="203"/>
      <c r="M18" s="203"/>
      <c r="N18" s="203"/>
      <c r="O18" s="203"/>
      <c r="P18" s="203"/>
      <c r="Q18" s="203"/>
    </row>
    <row r="19" spans="1:17" ht="12.75">
      <c r="A19" s="202" t="s">
        <v>138</v>
      </c>
      <c r="B19" s="201" t="s">
        <v>143</v>
      </c>
      <c r="C19" s="19">
        <v>-0.1</v>
      </c>
      <c r="D19" s="19">
        <v>0.1</v>
      </c>
      <c r="E19" s="19">
        <v>0</v>
      </c>
      <c r="F19" s="19">
        <v>-1</v>
      </c>
      <c r="G19" s="19">
        <v>1</v>
      </c>
      <c r="H19" s="19">
        <v>0</v>
      </c>
      <c r="I19" s="19">
        <v>-0.31</v>
      </c>
      <c r="J19" s="19">
        <v>0</v>
      </c>
      <c r="K19" s="19">
        <v>0</v>
      </c>
      <c r="L19" s="200">
        <v>0</v>
      </c>
      <c r="M19" s="200">
        <v>0</v>
      </c>
      <c r="N19" s="200">
        <v>0</v>
      </c>
      <c r="O19" s="200">
        <v>0</v>
      </c>
      <c r="P19" s="200">
        <v>0</v>
      </c>
      <c r="Q19" s="200">
        <v>0</v>
      </c>
    </row>
    <row r="20" spans="1:17" ht="12.75">
      <c r="A20" s="202" t="s">
        <v>136</v>
      </c>
      <c r="B20" s="201" t="s">
        <v>142</v>
      </c>
      <c r="C20" s="19">
        <v>334.3462</v>
      </c>
      <c r="D20" s="19">
        <v>115.2457</v>
      </c>
      <c r="E20" s="19">
        <v>-123.4985</v>
      </c>
      <c r="F20" s="19">
        <v>51.5999</v>
      </c>
      <c r="G20" s="19">
        <v>-143.0225</v>
      </c>
      <c r="H20" s="19">
        <v>98.0405</v>
      </c>
      <c r="I20" s="19">
        <v>-725.7093</v>
      </c>
      <c r="J20" s="19">
        <v>13.1</v>
      </c>
      <c r="K20" s="19">
        <v>40.8</v>
      </c>
      <c r="L20" s="200">
        <v>46.919999999999995</v>
      </c>
      <c r="M20" s="200">
        <v>53.95799999999999</v>
      </c>
      <c r="N20" s="200">
        <v>62.05169999999998</v>
      </c>
      <c r="O20" s="200">
        <v>71.35945499999997</v>
      </c>
      <c r="P20" s="200">
        <v>82.06337324999996</v>
      </c>
      <c r="Q20" s="200">
        <v>94.37287923749994</v>
      </c>
    </row>
    <row r="21" spans="1:2" ht="19.5" customHeight="1">
      <c r="A21" s="199"/>
      <c r="B21" s="199"/>
    </row>
    <row r="23" spans="3:9" ht="12.75">
      <c r="C23" s="198"/>
      <c r="D23" s="198"/>
      <c r="E23" s="198"/>
      <c r="F23" s="197"/>
      <c r="G23" s="197"/>
      <c r="H23" s="197"/>
      <c r="I23" s="197"/>
    </row>
  </sheetData>
  <sheetProtection/>
  <mergeCells count="2">
    <mergeCell ref="C1:I1"/>
    <mergeCell ref="M1:Q1"/>
  </mergeCells>
  <printOptions gridLines="1" horizontalCentered="1"/>
  <pageMargins left="0.16" right="0.16" top="1.07" bottom="0.511811023622047" header="0.73" footer="0.511811023622047"/>
  <pageSetup firstPageNumber="21" useFirstPageNumber="1" horizontalDpi="600" verticalDpi="600" orientation="landscape" paperSize="9" scale="81" r:id="rId1"/>
  <headerFooter alignWithMargins="0">
    <oddHeader>&amp;L&amp;"Arial,Bold"&amp;12Name of State:SIKKIM&amp;C&amp;"Arial,Bold"&amp;12Capital Receipts&amp;R&amp;"Arial,Bold"&amp;12Statement - 4a     Rs. in Crore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2018-09-07T06:54:52Z</cp:lastPrinted>
  <dcterms:created xsi:type="dcterms:W3CDTF">2018-06-11T06:28:40Z</dcterms:created>
  <dcterms:modified xsi:type="dcterms:W3CDTF">2018-09-07T06:55:29Z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